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rok 2022\Prieskumy trhu\oprava strechy Zimná 2 vietor\oprava strechy Zimná 2 vietor\"/>
    </mc:Choice>
  </mc:AlternateContent>
  <bookViews>
    <workbookView xWindow="-105" yWindow="-105" windowWidth="23250" windowHeight="12450"/>
  </bookViews>
  <sheets>
    <sheet name="Rozpočet - Obnova strechy" sheetId="2" r:id="rId1"/>
  </sheets>
  <definedNames>
    <definedName name="_xlnm._FilterDatabase" localSheetId="0" hidden="1">'Rozpočet - Obnova strechy'!$C$123:$K$136</definedName>
    <definedName name="_xlnm.Print_Titles" localSheetId="0">'Rozpočet - Obnova strechy'!$123:$123</definedName>
    <definedName name="_xlnm.Print_Area" localSheetId="0">'Rozpočet - Obnova strechy'!$C$4:$J$76,'Rozpočet - Obnova strechy'!$C$82:$J$107,'Rozpočet - Obnova strechy'!$C$113:$K$154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" i="2" l="1"/>
  <c r="J134" i="2"/>
  <c r="J142" i="2"/>
  <c r="J143" i="2"/>
  <c r="J153" i="2" l="1"/>
  <c r="J154" i="2"/>
  <c r="J131" i="2"/>
  <c r="J130" i="2"/>
  <c r="J129" i="2"/>
  <c r="J128" i="2" s="1"/>
  <c r="J152" i="2" l="1"/>
  <c r="J145" i="2"/>
  <c r="J144" i="2"/>
  <c r="F120" i="2"/>
  <c r="J102" i="2" l="1"/>
  <c r="J151" i="2"/>
  <c r="J149" i="2"/>
  <c r="J148" i="2"/>
  <c r="J147" i="2"/>
  <c r="J146" i="2"/>
  <c r="J101" i="2" l="1"/>
  <c r="J136" i="2"/>
  <c r="J37" i="2" l="1"/>
  <c r="J36" i="2"/>
  <c r="J35" i="2"/>
  <c r="BI136" i="2"/>
  <c r="BH136" i="2"/>
  <c r="BG136" i="2"/>
  <c r="BE136" i="2"/>
  <c r="T136" i="2"/>
  <c r="R136" i="2"/>
  <c r="P136" i="2"/>
  <c r="BK136" i="2"/>
  <c r="BI134" i="2"/>
  <c r="BH134" i="2"/>
  <c r="BG134" i="2"/>
  <c r="BE134" i="2"/>
  <c r="T134" i="2"/>
  <c r="R134" i="2"/>
  <c r="P134" i="2"/>
  <c r="BK134" i="2"/>
  <c r="BF134" i="2"/>
  <c r="BI133" i="2"/>
  <c r="BH133" i="2"/>
  <c r="BG133" i="2"/>
  <c r="BE133" i="2"/>
  <c r="T133" i="2"/>
  <c r="R133" i="2"/>
  <c r="P133" i="2"/>
  <c r="BK133" i="2"/>
  <c r="J150" i="2"/>
  <c r="J141" i="2" s="1"/>
  <c r="J140" i="2"/>
  <c r="J139" i="2"/>
  <c r="J138" i="2"/>
  <c r="J137" i="2"/>
  <c r="J133" i="2" s="1"/>
  <c r="J132" i="2" s="1"/>
  <c r="BI131" i="2"/>
  <c r="BH131" i="2"/>
  <c r="BG131" i="2"/>
  <c r="BE131" i="2"/>
  <c r="T131" i="2"/>
  <c r="R131" i="2"/>
  <c r="P131" i="2"/>
  <c r="BK131" i="2"/>
  <c r="BF131" i="2"/>
  <c r="BI130" i="2"/>
  <c r="BH130" i="2"/>
  <c r="BG130" i="2"/>
  <c r="BE130" i="2"/>
  <c r="T130" i="2"/>
  <c r="R130" i="2"/>
  <c r="P130" i="2"/>
  <c r="BK130" i="2"/>
  <c r="BF130" i="2"/>
  <c r="BI129" i="2"/>
  <c r="BH129" i="2"/>
  <c r="BG129" i="2"/>
  <c r="BE129" i="2"/>
  <c r="T129" i="2"/>
  <c r="R129" i="2"/>
  <c r="P129" i="2"/>
  <c r="BK129" i="2"/>
  <c r="BF129" i="2"/>
  <c r="BI127" i="2"/>
  <c r="BH127" i="2"/>
  <c r="BG127" i="2"/>
  <c r="BE127" i="2"/>
  <c r="T127" i="2"/>
  <c r="R127" i="2"/>
  <c r="P127" i="2"/>
  <c r="BK127" i="2"/>
  <c r="J127" i="2"/>
  <c r="J126" i="2" s="1"/>
  <c r="J125" i="2" s="1"/>
  <c r="F118" i="2"/>
  <c r="E116" i="2"/>
  <c r="F89" i="2"/>
  <c r="F87" i="2"/>
  <c r="E85" i="2"/>
  <c r="F90" i="2"/>
  <c r="J124" i="2" l="1"/>
  <c r="BF127" i="2"/>
  <c r="BF133" i="2"/>
  <c r="BF136" i="2"/>
  <c r="J87" i="2"/>
  <c r="P132" i="2"/>
  <c r="T132" i="2"/>
  <c r="R126" i="2"/>
  <c r="P126" i="2"/>
  <c r="T126" i="2"/>
  <c r="P135" i="2"/>
  <c r="R132" i="2"/>
  <c r="T128" i="2"/>
  <c r="R128" i="2"/>
  <c r="P128" i="2"/>
  <c r="T135" i="2"/>
  <c r="R135" i="2"/>
  <c r="BK135" i="2"/>
  <c r="BK132" i="2"/>
  <c r="F35" i="2"/>
  <c r="BK128" i="2"/>
  <c r="F36" i="2"/>
  <c r="F37" i="2"/>
  <c r="BK126" i="2"/>
  <c r="J33" i="2"/>
  <c r="F33" i="2"/>
  <c r="F121" i="2"/>
  <c r="J99" i="2" l="1"/>
  <c r="J100" i="2"/>
  <c r="J97" i="2"/>
  <c r="J96" i="2"/>
  <c r="R125" i="2"/>
  <c r="P125" i="2"/>
  <c r="T125" i="2"/>
  <c r="BK125" i="2"/>
  <c r="J94" i="2" l="1"/>
  <c r="J95" i="2"/>
  <c r="J98" i="2"/>
  <c r="T124" i="2"/>
  <c r="R124" i="2"/>
  <c r="P124" i="2"/>
  <c r="BK124" i="2"/>
  <c r="J28" i="2" l="1"/>
  <c r="J29" i="2"/>
  <c r="J107" i="2"/>
  <c r="J30" i="2" l="1"/>
  <c r="F34" i="2" l="1"/>
  <c r="J34" i="2" l="1"/>
  <c r="J39" i="2" s="1"/>
</calcChain>
</file>

<file path=xl/sharedStrings.xml><?xml version="1.0" encoding="utf-8"?>
<sst xmlns="http://schemas.openxmlformats.org/spreadsheetml/2006/main" count="302" uniqueCount="149">
  <si>
    <t/>
  </si>
  <si>
    <t>False</t>
  </si>
  <si>
    <t>{ff2e54b7-9845-4357-aec8-9cb0b5cb2b9f}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</si>
  <si>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</si>
  <si>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</si>
  <si>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</si>
  <si>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</si>
  <si>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</si>
  <si>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</si>
  <si>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</si>
  <si>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</si>
  <si>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</si>
  <si>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</si>
  <si>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</si>
  <si>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</si>
  <si>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</si>
  <si>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</si>
  <si>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</si>
  <si>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</si>
  <si>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</si>
  <si>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</si>
  <si>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</si>
  <si>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</si>
  <si>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</si>
  <si>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</si>
  <si>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</si>
  <si>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</si>
  <si>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</si>
  <si>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</si>
  <si>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</si>
  <si>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</si>
  <si>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</si>
  <si>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</si>
  <si>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</si>
  <si>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</si>
  <si>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</si>
  <si>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</si>
  <si>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</si>
  <si>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</si>
  <si>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</si>
  <si>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</si>
  <si>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Ostatné náklady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</si>
  <si>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</si>
  <si>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</si>
  <si>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</si>
  <si>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</si>
  <si>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</si>
  <si>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</si>
  <si>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</si>
  <si>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</si>
  <si>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</si>
  <si>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>PSV - Práce a dodávky PSV</t>
  </si>
  <si>
    <t xml:space="preserve">    762 - Konštrukcie tesárske</t>
  </si>
  <si>
    <t>2) Ostatné náklady</t>
  </si>
  <si>
    <t>2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</si>
  <si>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</si>
  <si>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</si>
  <si>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</si>
  <si>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</si>
  <si>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</si>
  <si>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</si>
  <si>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</si>
  <si>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</si>
  <si>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</si>
  <si>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</si>
  <si>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</si>
  <si>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</si>
  <si>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</si>
  <si>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</si>
  <si>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</si>
  <si>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</si>
  <si>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m3</t>
  </si>
  <si>
    <t>4</t>
  </si>
  <si>
    <t>135901574</t>
  </si>
  <si>
    <t>8</t>
  </si>
  <si>
    <t>t</t>
  </si>
  <si>
    <t>m2</t>
  </si>
  <si>
    <t>ks</t>
  </si>
  <si>
    <t>M</t>
  </si>
  <si>
    <t>16</t>
  </si>
  <si>
    <t>383637850</t>
  </si>
  <si>
    <t>137630811</t>
  </si>
  <si>
    <t>2121809843</t>
  </si>
  <si>
    <t>m</t>
  </si>
  <si>
    <t>PSV</t>
  </si>
  <si>
    <t>Práce a dodávky PSV</t>
  </si>
  <si>
    <t>762</t>
  </si>
  <si>
    <t>Konštrukcie tesárske</t>
  </si>
  <si>
    <t>762395000</t>
  </si>
  <si>
    <t>998762102</t>
  </si>
  <si>
    <t>Presun hmôt pre konštrukcie tesárske v objektoch výšky do 12 m</t>
  </si>
  <si>
    <t>1222383957</t>
  </si>
  <si>
    <t>-323596385</t>
  </si>
  <si>
    <t>-310318988</t>
  </si>
  <si>
    <t xml:space="preserve"> Konštrukcie klampiarske</t>
  </si>
  <si>
    <t>Spišská Belá</t>
  </si>
  <si>
    <t>605420000100</t>
  </si>
  <si>
    <t>764172073</t>
  </si>
  <si>
    <t xml:space="preserve">    764 - Konštrukcie klampiarske</t>
  </si>
  <si>
    <t>Mesto Spišská Belá</t>
  </si>
  <si>
    <t>Ostatné konštrukcie a práce-búranie</t>
  </si>
  <si>
    <t>Úpravy povrchov, podlahy, osadenie</t>
  </si>
  <si>
    <t xml:space="preserve">627452641   </t>
  </si>
  <si>
    <t xml:space="preserve">941941031  </t>
  </si>
  <si>
    <t xml:space="preserve">Montáž lešenia ľahk. radového s podlahami š. do 1 m v. do 10 m   </t>
  </si>
  <si>
    <t xml:space="preserve">941941191 </t>
  </si>
  <si>
    <t xml:space="preserve">Príplatok za prvý a každý ďalší mesiac použitia lešenia k pol. -1031    </t>
  </si>
  <si>
    <t xml:space="preserve">941941831 </t>
  </si>
  <si>
    <t xml:space="preserve">Demontáž lešenia ľahk. radového s podlahami š. do 1 m v. do 10 m     </t>
  </si>
  <si>
    <t>Oprava komínov + betónovanie čiapky</t>
  </si>
  <si>
    <t>Práce a dodávky M</t>
  </si>
  <si>
    <t>Elektromontáže</t>
  </si>
  <si>
    <t>kpl.</t>
  </si>
  <si>
    <t xml:space="preserve">213290041   </t>
  </si>
  <si>
    <t xml:space="preserve">Demontáž bleskozvodu  </t>
  </si>
  <si>
    <t xml:space="preserve">Montáž bleskozvodu  </t>
  </si>
  <si>
    <t>210220131</t>
  </si>
  <si>
    <t>Rezivo dosky</t>
  </si>
  <si>
    <t>Spojovacie a ochranné prostriedky k montáži debnenia</t>
  </si>
  <si>
    <t xml:space="preserve">762341811           </t>
  </si>
  <si>
    <t>762341210</t>
  </si>
  <si>
    <t xml:space="preserve">Montáž debnenia striech z dosiek hrubých     </t>
  </si>
  <si>
    <t xml:space="preserve">Demontáž debnenia striech z dosiek hrubých       </t>
  </si>
  <si>
    <t>Oplechovanie požiarného múru rš. 30 cm</t>
  </si>
  <si>
    <t>764430220</t>
  </si>
  <si>
    <t>764311223</t>
  </si>
  <si>
    <t>Demontáž krytiny</t>
  </si>
  <si>
    <t>764312822</t>
  </si>
  <si>
    <t>Demontáž konzol a antény</t>
  </si>
  <si>
    <t>764310011.1</t>
  </si>
  <si>
    <t xml:space="preserve">Klamp. PZ pl. hrebeň strechy </t>
  </si>
  <si>
    <t>764393220</t>
  </si>
  <si>
    <t xml:space="preserve">Presun hmôt pre klampiarske konštr. v objektoch výšky do 12 m  </t>
  </si>
  <si>
    <t>998764102</t>
  </si>
  <si>
    <t xml:space="preserve">Olemovanie komínov </t>
  </si>
  <si>
    <t>764313681</t>
  </si>
  <si>
    <t>764313751</t>
  </si>
  <si>
    <t>Odkvapové lemovanie RŠ 25 cm</t>
  </si>
  <si>
    <t xml:space="preserve">    6 - Úpravy povrchov, podlahy, osadenie</t>
  </si>
  <si>
    <t xml:space="preserve">    9 - Ostatné konštrukcie a práce-búranie</t>
  </si>
  <si>
    <t>M - Práce a dodávky M</t>
  </si>
  <si>
    <t xml:space="preserve">    921 - Elektromontáže</t>
  </si>
  <si>
    <t>Falcovaná krytina ThysKrupp zvitkový plech mat.</t>
  </si>
  <si>
    <t>Olemovanie Výlezu + dodávka a montáž</t>
  </si>
  <si>
    <t xml:space="preserve">Doplnenie časti streš. väzby z hranolov, plocha 228-450 cm2  </t>
  </si>
  <si>
    <t>762332934</t>
  </si>
  <si>
    <t>Rezivo hranoly</t>
  </si>
  <si>
    <t>605420000000</t>
  </si>
  <si>
    <t>Oprava strechy Meštianského domu na Zimnej ulici č. 402/2 v Spišskej Belej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</si>
</sst>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9"/>
      <name val="Arial CE"/>
      <family val="2"/>
    </font>
    <font>
      <sz val="9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 applyProtection="1">
      <alignment vertical="center"/>
      <protection locked="0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4" fillId="3" borderId="0" xfId="0" applyFont="1" applyFill="1" applyAlignment="1">
      <alignment horizontal="left" vertical="center"/>
    </xf>
    <xf numFmtId="0" fontId="0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 applyProtection="1">
      <alignment vertical="center"/>
      <protection locked="0"/>
    </xf>
    <xf numFmtId="4" fontId="5" fillId="0" borderId="1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9" fillId="0" borderId="12" xfId="0" applyNumberFormat="1" applyFont="1" applyBorder="1" applyAlignment="1"/>
    <xf numFmtId="166" fontId="19" fillId="0" borderId="13" xfId="0" applyNumberFormat="1" applyFont="1" applyBorder="1" applyAlignment="1"/>
    <xf numFmtId="167" fontId="2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vertical="center"/>
    </xf>
    <xf numFmtId="166" fontId="15" fillId="0" borderId="15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2" fillId="0" borderId="3" xfId="0" applyFont="1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4" fontId="14" fillId="0" borderId="2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 applyProtection="1">
      <protection locked="0"/>
    </xf>
    <xf numFmtId="4" fontId="6" fillId="0" borderId="0" xfId="0" applyNumberFormat="1" applyFont="1" applyAlignment="1"/>
    <xf numFmtId="4" fontId="5" fillId="0" borderId="0" xfId="0" applyNumberFormat="1" applyFont="1" applyAlignment="1"/>
    <xf numFmtId="4" fontId="21" fillId="0" borderId="2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/>
    <xf numFmtId="4" fontId="16" fillId="0" borderId="0" xfId="0" applyNumberFormat="1" applyFont="1" applyAlignment="1"/>
    <xf numFmtId="0" fontId="0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4" fontId="6" fillId="0" borderId="17" xfId="0" applyNumberFormat="1" applyFont="1" applyBorder="1" applyAlignment="1"/>
    <xf numFmtId="0" fontId="0" fillId="0" borderId="3" xfId="0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4" fontId="24" fillId="0" borderId="20" xfId="0" applyNumberFormat="1" applyFont="1" applyBorder="1" applyAlignment="1" applyProtection="1">
      <alignment vertical="center"/>
      <protection locked="0"/>
    </xf>
    <xf numFmtId="0" fontId="25" fillId="0" borderId="3" xfId="0" applyFont="1" applyBorder="1"/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 applyProtection="1">
      <protection locked="0"/>
    </xf>
    <xf numFmtId="4" fontId="26" fillId="0" borderId="12" xfId="0" applyNumberFormat="1" applyFont="1" applyBorder="1"/>
    <xf numFmtId="0" fontId="27" fillId="0" borderId="0" xfId="0" applyFont="1" applyAlignment="1">
      <alignment horizontal="left"/>
    </xf>
    <xf numFmtId="4" fontId="27" fillId="0" borderId="19" xfId="0" applyNumberFormat="1" applyFont="1" applyBorder="1"/>
    <xf numFmtId="0" fontId="5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abSelected="1" workbookViewId="0">
      <selection activeCell="X13" sqref="X1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4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45"/>
      <c r="L2" s="175"/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8" t="s">
        <v>2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46"/>
      <c r="J3" s="10"/>
      <c r="K3" s="10"/>
      <c r="L3" s="11"/>
      <c r="AT3" s="8" t="s">
        <v>39</v>
      </c>
    </row>
    <row r="4" spans="1:46" s="1" customFormat="1" ht="24.95" customHeight="1" x14ac:dyDescent="0.2">
      <c r="B4" s="11"/>
      <c r="D4" s="12" t="s">
        <v>43</v>
      </c>
      <c r="I4" s="45"/>
      <c r="L4" s="11"/>
      <c r="M4" s="47" t="s">
        <v>3</v>
      </c>
      <c r="AT4" s="8" t="s">
        <v>1</v>
      </c>
    </row>
    <row r="5" spans="1:46" s="1" customFormat="1" ht="6.95" customHeight="1" x14ac:dyDescent="0.2">
      <c r="B5" s="11"/>
      <c r="I5" s="45"/>
      <c r="L5" s="11"/>
    </row>
    <row r="6" spans="1:46" s="2" customFormat="1" ht="12" customHeight="1" x14ac:dyDescent="0.2">
      <c r="A6" s="17"/>
      <c r="B6" s="18"/>
      <c r="C6" s="17"/>
      <c r="D6" s="14" t="s">
        <v>4</v>
      </c>
      <c r="E6" s="17"/>
      <c r="F6" s="17"/>
      <c r="G6" s="17"/>
      <c r="H6" s="17"/>
      <c r="I6" s="48"/>
      <c r="J6" s="17"/>
      <c r="K6" s="17"/>
      <c r="L6" s="2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6" s="2" customFormat="1" ht="31.15" customHeight="1" x14ac:dyDescent="0.2">
      <c r="A7" s="17"/>
      <c r="B7" s="18"/>
      <c r="C7" s="17"/>
      <c r="D7" s="17"/>
      <c r="E7" s="177" t="s">
        <v>148</v>
      </c>
      <c r="F7" s="178"/>
      <c r="G7" s="178"/>
      <c r="H7" s="178"/>
      <c r="I7" s="48"/>
      <c r="J7" s="17"/>
      <c r="K7" s="17"/>
      <c r="L7" s="2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6" s="2" customFormat="1" x14ac:dyDescent="0.2">
      <c r="A8" s="17"/>
      <c r="B8" s="18"/>
      <c r="C8" s="17"/>
      <c r="D8" s="17"/>
      <c r="E8" s="17"/>
      <c r="F8" s="17"/>
      <c r="G8" s="17"/>
      <c r="H8" s="17"/>
      <c r="I8" s="48"/>
      <c r="J8" s="17"/>
      <c r="K8" s="17"/>
      <c r="L8" s="2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2" customHeight="1" x14ac:dyDescent="0.2">
      <c r="A9" s="17"/>
      <c r="B9" s="18"/>
      <c r="C9" s="17"/>
      <c r="D9" s="14" t="s">
        <v>5</v>
      </c>
      <c r="E9" s="17"/>
      <c r="F9" s="13" t="s">
        <v>0</v>
      </c>
      <c r="G9" s="17"/>
      <c r="H9" s="17"/>
      <c r="I9" s="49" t="s">
        <v>6</v>
      </c>
      <c r="J9" s="13" t="s">
        <v>0</v>
      </c>
      <c r="K9" s="17"/>
      <c r="L9" s="2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ht="12" customHeight="1" x14ac:dyDescent="0.2">
      <c r="A10" s="17"/>
      <c r="B10" s="18"/>
      <c r="C10" s="17"/>
      <c r="D10" s="14" t="s">
        <v>7</v>
      </c>
      <c r="E10" s="17"/>
      <c r="F10" s="136" t="s">
        <v>95</v>
      </c>
      <c r="G10" s="17"/>
      <c r="H10" s="17"/>
      <c r="I10" s="49" t="s">
        <v>8</v>
      </c>
      <c r="J10" s="30"/>
      <c r="K10" s="17"/>
      <c r="L10" s="2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0.9" customHeight="1" x14ac:dyDescent="0.2">
      <c r="A11" s="17"/>
      <c r="B11" s="18"/>
      <c r="C11" s="17"/>
      <c r="D11" s="17"/>
      <c r="E11" s="17"/>
      <c r="F11" s="17"/>
      <c r="G11" s="17"/>
      <c r="H11" s="17"/>
      <c r="I11" s="48"/>
      <c r="J11" s="17"/>
      <c r="K11" s="17"/>
      <c r="L11" s="2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9</v>
      </c>
      <c r="E12" s="17"/>
      <c r="G12" s="17"/>
      <c r="H12" s="17"/>
      <c r="I12" s="49" t="s">
        <v>10</v>
      </c>
      <c r="J12" s="13" t="s">
        <v>0</v>
      </c>
      <c r="K12" s="17"/>
      <c r="L12" s="2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8" customHeight="1" x14ac:dyDescent="0.2">
      <c r="A13" s="17"/>
      <c r="B13" s="18"/>
      <c r="C13" s="17"/>
      <c r="D13" s="17"/>
      <c r="E13" s="137" t="s">
        <v>99</v>
      </c>
      <c r="F13" s="17"/>
      <c r="G13" s="17"/>
      <c r="H13" s="17"/>
      <c r="I13" s="49" t="s">
        <v>11</v>
      </c>
      <c r="J13" s="13" t="s">
        <v>0</v>
      </c>
      <c r="K13" s="17"/>
      <c r="L13" s="2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6.95" customHeight="1" x14ac:dyDescent="0.2">
      <c r="A14" s="17"/>
      <c r="B14" s="18"/>
      <c r="C14" s="17"/>
      <c r="D14" s="17"/>
      <c r="E14" s="17"/>
      <c r="F14" s="17"/>
      <c r="G14" s="17"/>
      <c r="H14" s="17"/>
      <c r="I14" s="48"/>
      <c r="J14" s="17"/>
      <c r="K14" s="17"/>
      <c r="L14" s="2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2" customHeight="1" x14ac:dyDescent="0.2">
      <c r="A15" s="17"/>
      <c r="B15" s="18"/>
      <c r="C15" s="17"/>
      <c r="D15" s="14" t="s">
        <v>12</v>
      </c>
      <c r="E15" s="17"/>
      <c r="F15" s="17"/>
      <c r="G15" s="17"/>
      <c r="H15" s="17"/>
      <c r="I15" s="49" t="s">
        <v>10</v>
      </c>
      <c r="J15" s="135"/>
      <c r="K15" s="17"/>
      <c r="L15" s="2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18" customHeight="1" x14ac:dyDescent="0.2">
      <c r="A16" s="17"/>
      <c r="B16" s="18"/>
      <c r="C16" s="17"/>
      <c r="D16" s="17"/>
      <c r="E16" s="179"/>
      <c r="F16" s="180"/>
      <c r="G16" s="180"/>
      <c r="H16" s="180"/>
      <c r="I16" s="49" t="s">
        <v>11</v>
      </c>
      <c r="J16" s="135"/>
      <c r="K16" s="17"/>
      <c r="L16" s="2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6.95" customHeight="1" x14ac:dyDescent="0.2">
      <c r="A17" s="17"/>
      <c r="B17" s="18"/>
      <c r="C17" s="17"/>
      <c r="D17" s="17"/>
      <c r="E17" s="17"/>
      <c r="F17" s="17"/>
      <c r="G17" s="17"/>
      <c r="H17" s="17"/>
      <c r="I17" s="48"/>
      <c r="J17" s="17"/>
      <c r="K17" s="17"/>
      <c r="L17" s="2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2" customHeight="1" x14ac:dyDescent="0.2">
      <c r="A18" s="17"/>
      <c r="B18" s="18"/>
      <c r="C18" s="17"/>
      <c r="D18" s="14" t="s">
        <v>13</v>
      </c>
      <c r="E18" s="17"/>
      <c r="F18" s="17"/>
      <c r="G18" s="17"/>
      <c r="H18" s="17"/>
      <c r="I18" s="49" t="s">
        <v>10</v>
      </c>
      <c r="J18" s="13"/>
      <c r="K18" s="17"/>
      <c r="L18" s="2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18" customHeight="1" x14ac:dyDescent="0.2">
      <c r="A19" s="17"/>
      <c r="B19" s="18"/>
      <c r="C19" s="17"/>
      <c r="D19" s="17"/>
      <c r="E19" s="149"/>
      <c r="F19" s="17"/>
      <c r="G19" s="17"/>
      <c r="H19" s="17"/>
      <c r="I19" s="49" t="s">
        <v>11</v>
      </c>
      <c r="J19" s="13" t="s">
        <v>0</v>
      </c>
      <c r="K19" s="17"/>
      <c r="L19" s="2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6.95" customHeight="1" x14ac:dyDescent="0.2">
      <c r="A20" s="17"/>
      <c r="B20" s="18"/>
      <c r="C20" s="17"/>
      <c r="D20" s="17"/>
      <c r="E20" s="17"/>
      <c r="F20" s="17"/>
      <c r="G20" s="17"/>
      <c r="H20" s="17"/>
      <c r="I20" s="48"/>
      <c r="J20" s="17"/>
      <c r="K20" s="17"/>
      <c r="L20" s="2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2" customHeight="1" x14ac:dyDescent="0.2">
      <c r="A21" s="17"/>
      <c r="B21" s="18"/>
      <c r="C21" s="17"/>
      <c r="D21" s="14" t="s">
        <v>14</v>
      </c>
      <c r="E21" s="17"/>
      <c r="F21" s="17"/>
      <c r="G21" s="17"/>
      <c r="H21" s="17"/>
      <c r="I21" s="49" t="s">
        <v>10</v>
      </c>
      <c r="J21" s="13"/>
      <c r="K21" s="17"/>
      <c r="L21" s="2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18" customHeight="1" x14ac:dyDescent="0.2">
      <c r="A22" s="17"/>
      <c r="B22" s="18"/>
      <c r="C22" s="17"/>
      <c r="D22" s="17"/>
      <c r="E22" s="136"/>
      <c r="F22" s="17"/>
      <c r="G22" s="17"/>
      <c r="H22" s="17"/>
      <c r="I22" s="49" t="s">
        <v>11</v>
      </c>
      <c r="J22" s="13" t="s">
        <v>0</v>
      </c>
      <c r="K22" s="17"/>
      <c r="L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6.95" customHeight="1" x14ac:dyDescent="0.2">
      <c r="A23" s="17"/>
      <c r="B23" s="18"/>
      <c r="C23" s="17"/>
      <c r="D23" s="17"/>
      <c r="E23" s="17"/>
      <c r="F23" s="17"/>
      <c r="G23" s="17"/>
      <c r="H23" s="17"/>
      <c r="I23" s="48"/>
      <c r="J23" s="17"/>
      <c r="K23" s="17"/>
      <c r="L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2" customHeight="1" x14ac:dyDescent="0.2">
      <c r="A24" s="17"/>
      <c r="B24" s="18"/>
      <c r="C24" s="17"/>
      <c r="D24" s="14" t="s">
        <v>15</v>
      </c>
      <c r="E24" s="17"/>
      <c r="F24" s="17"/>
      <c r="G24" s="17"/>
      <c r="H24" s="17"/>
      <c r="I24" s="48"/>
      <c r="J24" s="17"/>
      <c r="K24" s="17"/>
      <c r="L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3" customFormat="1" ht="16.5" customHeight="1" x14ac:dyDescent="0.2">
      <c r="A25" s="50"/>
      <c r="B25" s="51"/>
      <c r="C25" s="50"/>
      <c r="D25" s="50"/>
      <c r="E25" s="181"/>
      <c r="F25" s="181"/>
      <c r="G25" s="181"/>
      <c r="H25" s="181"/>
      <c r="I25" s="52"/>
      <c r="J25" s="50"/>
      <c r="K25" s="50"/>
      <c r="L25" s="53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s="2" customFormat="1" ht="6.95" customHeight="1" x14ac:dyDescent="0.2">
      <c r="A26" s="17"/>
      <c r="B26" s="18"/>
      <c r="C26" s="17"/>
      <c r="D26" s="17"/>
      <c r="E26" s="17"/>
      <c r="F26" s="17"/>
      <c r="G26" s="17"/>
      <c r="H26" s="17"/>
      <c r="I26" s="48"/>
      <c r="J26" s="17"/>
      <c r="K26" s="17"/>
      <c r="L26" s="2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2" customFormat="1" ht="6.95" customHeight="1" x14ac:dyDescent="0.2">
      <c r="A27" s="17"/>
      <c r="B27" s="18"/>
      <c r="C27" s="17"/>
      <c r="D27" s="38"/>
      <c r="E27" s="38"/>
      <c r="F27" s="38"/>
      <c r="G27" s="38"/>
      <c r="H27" s="38"/>
      <c r="I27" s="54"/>
      <c r="J27" s="38"/>
      <c r="K27" s="38"/>
      <c r="L27" s="2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2" customFormat="1" ht="14.45" customHeight="1" x14ac:dyDescent="0.2">
      <c r="A28" s="17"/>
      <c r="B28" s="18"/>
      <c r="C28" s="17"/>
      <c r="D28" s="13" t="s">
        <v>44</v>
      </c>
      <c r="E28" s="17"/>
      <c r="F28" s="17"/>
      <c r="G28" s="17"/>
      <c r="H28" s="17"/>
      <c r="I28" s="48"/>
      <c r="J28" s="16">
        <f>J94</f>
        <v>0</v>
      </c>
      <c r="K28" s="17"/>
      <c r="L28" s="2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14.45" customHeight="1" x14ac:dyDescent="0.2">
      <c r="A29" s="17"/>
      <c r="B29" s="18"/>
      <c r="C29" s="17"/>
      <c r="D29" s="15" t="s">
        <v>41</v>
      </c>
      <c r="E29" s="17"/>
      <c r="F29" s="17"/>
      <c r="G29" s="17"/>
      <c r="H29" s="17"/>
      <c r="I29" s="48"/>
      <c r="J29" s="16">
        <f>J105</f>
        <v>0</v>
      </c>
      <c r="K29" s="17"/>
      <c r="L29" s="2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55" t="s">
        <v>16</v>
      </c>
      <c r="E30" s="17"/>
      <c r="F30" s="17"/>
      <c r="G30" s="17"/>
      <c r="H30" s="17"/>
      <c r="I30" s="48"/>
      <c r="J30" s="40">
        <f>ROUND(J28 + J29, 2)</f>
        <v>0</v>
      </c>
      <c r="K30" s="17"/>
      <c r="L30" s="2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8"/>
      <c r="E31" s="38"/>
      <c r="F31" s="38"/>
      <c r="G31" s="38"/>
      <c r="H31" s="38"/>
      <c r="I31" s="54"/>
      <c r="J31" s="38"/>
      <c r="K31" s="38"/>
      <c r="L31" s="2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18</v>
      </c>
      <c r="G32" s="17"/>
      <c r="H32" s="17"/>
      <c r="I32" s="56" t="s">
        <v>17</v>
      </c>
      <c r="J32" s="20" t="s">
        <v>19</v>
      </c>
      <c r="K32" s="17"/>
      <c r="L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57" t="s">
        <v>20</v>
      </c>
      <c r="E33" s="14" t="s">
        <v>21</v>
      </c>
      <c r="F33" s="58">
        <f>ROUND((SUM(BE105:BE106) + SUM(BE124:BE136)),  2)</f>
        <v>0</v>
      </c>
      <c r="G33" s="17"/>
      <c r="H33" s="17"/>
      <c r="I33" s="59">
        <v>0.2</v>
      </c>
      <c r="J33" s="58">
        <f>ROUND(((SUM(BE105:BE106) + SUM(BE124:BE136))*I33),  2)</f>
        <v>0</v>
      </c>
      <c r="K33" s="17"/>
      <c r="L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14" t="s">
        <v>22</v>
      </c>
      <c r="F34" s="58">
        <f>J30</f>
        <v>0</v>
      </c>
      <c r="G34" s="17"/>
      <c r="H34" s="17"/>
      <c r="I34" s="59">
        <v>0.2</v>
      </c>
      <c r="J34" s="58">
        <f>F34/5</f>
        <v>0</v>
      </c>
      <c r="K34" s="17"/>
      <c r="L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23</v>
      </c>
      <c r="F35" s="58">
        <f>ROUND((SUM(BG105:BG106) + SUM(BG124:BG136)),  2)</f>
        <v>0</v>
      </c>
      <c r="G35" s="17"/>
      <c r="H35" s="17"/>
      <c r="I35" s="59">
        <v>0.2</v>
      </c>
      <c r="J35" s="58">
        <f>0</f>
        <v>0</v>
      </c>
      <c r="K35" s="17"/>
      <c r="L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24</v>
      </c>
      <c r="F36" s="58">
        <f>ROUND((SUM(BH105:BH106) + SUM(BH124:BH136)),  2)</f>
        <v>0</v>
      </c>
      <c r="G36" s="17"/>
      <c r="H36" s="17"/>
      <c r="I36" s="59">
        <v>0.2</v>
      </c>
      <c r="J36" s="58">
        <f>0</f>
        <v>0</v>
      </c>
      <c r="K36" s="17"/>
      <c r="L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14" t="s">
        <v>25</v>
      </c>
      <c r="F37" s="58">
        <f>ROUND((SUM(BI105:BI106) + SUM(BI124:BI136)),  2)</f>
        <v>0</v>
      </c>
      <c r="G37" s="17"/>
      <c r="H37" s="17"/>
      <c r="I37" s="59">
        <v>0</v>
      </c>
      <c r="J37" s="58">
        <f>0</f>
        <v>0</v>
      </c>
      <c r="K37" s="17"/>
      <c r="L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48"/>
      <c r="J38" s="17"/>
      <c r="K38" s="17"/>
      <c r="L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43"/>
      <c r="D39" s="60" t="s">
        <v>26</v>
      </c>
      <c r="E39" s="33"/>
      <c r="F39" s="33"/>
      <c r="G39" s="61" t="s">
        <v>27</v>
      </c>
      <c r="H39" s="62" t="s">
        <v>28</v>
      </c>
      <c r="I39" s="63"/>
      <c r="J39" s="64">
        <f>SUM(J30:J37)</f>
        <v>0</v>
      </c>
      <c r="K39" s="65"/>
      <c r="L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2" customHeight="1" x14ac:dyDescent="0.2">
      <c r="A40" s="17"/>
      <c r="B40" s="18"/>
      <c r="C40" s="17"/>
      <c r="D40" s="17"/>
      <c r="E40" s="17"/>
      <c r="F40" s="17"/>
      <c r="G40" s="17"/>
      <c r="H40" s="17"/>
      <c r="I40" s="48"/>
      <c r="J40" s="17"/>
      <c r="K40" s="17"/>
      <c r="L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hidden="1" customHeight="1" x14ac:dyDescent="0.2">
      <c r="B41" s="11"/>
      <c r="I41" s="45"/>
      <c r="L41" s="11"/>
    </row>
    <row r="42" spans="1:31" s="1" customFormat="1" ht="14.45" hidden="1" customHeight="1" x14ac:dyDescent="0.2">
      <c r="B42" s="11"/>
      <c r="I42" s="45"/>
      <c r="L42" s="11"/>
    </row>
    <row r="43" spans="1:31" s="1" customFormat="1" ht="14.45" hidden="1" customHeight="1" x14ac:dyDescent="0.2">
      <c r="B43" s="11"/>
      <c r="I43" s="45"/>
      <c r="L43" s="11"/>
    </row>
    <row r="44" spans="1:31" s="1" customFormat="1" ht="14.45" hidden="1" customHeight="1" x14ac:dyDescent="0.2">
      <c r="B44" s="11"/>
      <c r="I44" s="45"/>
      <c r="L44" s="11"/>
    </row>
    <row r="45" spans="1:31" s="1" customFormat="1" ht="14.45" hidden="1" customHeight="1" x14ac:dyDescent="0.2">
      <c r="B45" s="11"/>
      <c r="I45" s="45"/>
      <c r="L45" s="11"/>
    </row>
    <row r="46" spans="1:31" s="1" customFormat="1" ht="14.45" hidden="1" customHeight="1" x14ac:dyDescent="0.2">
      <c r="B46" s="11"/>
      <c r="I46" s="45"/>
      <c r="L46" s="11"/>
    </row>
    <row r="47" spans="1:31" s="1" customFormat="1" ht="14.45" hidden="1" customHeight="1" x14ac:dyDescent="0.2">
      <c r="B47" s="11"/>
      <c r="I47" s="45"/>
      <c r="L47" s="11"/>
    </row>
    <row r="48" spans="1:31" s="1" customFormat="1" ht="14.45" hidden="1" customHeight="1" x14ac:dyDescent="0.2">
      <c r="B48" s="11"/>
      <c r="I48" s="45"/>
      <c r="L48" s="11"/>
    </row>
    <row r="49" spans="1:31" s="1" customFormat="1" ht="14.45" hidden="1" customHeight="1" x14ac:dyDescent="0.2">
      <c r="B49" s="11"/>
      <c r="I49" s="45"/>
      <c r="L49" s="11"/>
    </row>
    <row r="50" spans="1:31" s="2" customFormat="1" ht="14.45" customHeight="1" x14ac:dyDescent="0.2">
      <c r="B50" s="21"/>
      <c r="D50" s="22" t="s">
        <v>29</v>
      </c>
      <c r="E50" s="23"/>
      <c r="F50" s="23"/>
      <c r="G50" s="22" t="s">
        <v>30</v>
      </c>
      <c r="H50" s="23"/>
      <c r="I50" s="66"/>
      <c r="J50" s="23"/>
      <c r="K50" s="23"/>
      <c r="L50" s="21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4" t="s">
        <v>31</v>
      </c>
      <c r="E61" s="19"/>
      <c r="F61" s="67" t="s">
        <v>32</v>
      </c>
      <c r="G61" s="24" t="s">
        <v>31</v>
      </c>
      <c r="H61" s="19"/>
      <c r="I61" s="68"/>
      <c r="J61" s="69" t="s">
        <v>32</v>
      </c>
      <c r="K61" s="19"/>
      <c r="L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2" t="s">
        <v>33</v>
      </c>
      <c r="E65" s="25"/>
      <c r="F65" s="25"/>
      <c r="G65" s="22" t="s">
        <v>34</v>
      </c>
      <c r="H65" s="25"/>
      <c r="I65" s="70"/>
      <c r="J65" s="25"/>
      <c r="K65" s="25"/>
      <c r="L65" s="2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4" t="s">
        <v>31</v>
      </c>
      <c r="E76" s="19"/>
      <c r="F76" s="67" t="s">
        <v>32</v>
      </c>
      <c r="G76" s="24" t="s">
        <v>31</v>
      </c>
      <c r="H76" s="19"/>
      <c r="I76" s="68"/>
      <c r="J76" s="69" t="s">
        <v>32</v>
      </c>
      <c r="K76" s="19"/>
      <c r="L76" s="21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6"/>
      <c r="C77" s="27"/>
      <c r="D77" s="27"/>
      <c r="E77" s="27"/>
      <c r="F77" s="27"/>
      <c r="G77" s="27"/>
      <c r="H77" s="27"/>
      <c r="I77" s="71"/>
      <c r="J77" s="27"/>
      <c r="K77" s="27"/>
      <c r="L77" s="21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8"/>
      <c r="C81" s="29"/>
      <c r="D81" s="29"/>
      <c r="E81" s="29"/>
      <c r="F81" s="29"/>
      <c r="G81" s="29"/>
      <c r="H81" s="29"/>
      <c r="I81" s="72"/>
      <c r="J81" s="29"/>
      <c r="K81" s="29"/>
      <c r="L81" s="21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45</v>
      </c>
      <c r="D82" s="17"/>
      <c r="E82" s="17"/>
      <c r="F82" s="17"/>
      <c r="G82" s="17"/>
      <c r="H82" s="17"/>
      <c r="I82" s="48"/>
      <c r="J82" s="17"/>
      <c r="K82" s="17"/>
      <c r="L82" s="21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48"/>
      <c r="J83" s="17"/>
      <c r="K83" s="17"/>
      <c r="L83" s="21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4</v>
      </c>
      <c r="D84" s="17"/>
      <c r="E84" s="17"/>
      <c r="F84" s="17"/>
      <c r="G84" s="17"/>
      <c r="H84" s="17"/>
      <c r="I84" s="48"/>
      <c r="J84" s="17"/>
      <c r="K84" s="17"/>
      <c r="L84" s="21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28.9" customHeight="1" x14ac:dyDescent="0.2">
      <c r="A85" s="17"/>
      <c r="B85" s="18"/>
      <c r="C85" s="17"/>
      <c r="D85" s="17"/>
      <c r="E85" s="177" t="str">
        <f>E7</f>
        <v>Oprava strechy Meštianského domu na Zimnej ulici č. 402/2 v Spišskej Belej</v>
      </c>
      <c r="F85" s="178"/>
      <c r="G85" s="178"/>
      <c r="H85" s="178"/>
      <c r="I85" s="48"/>
      <c r="J85" s="17"/>
      <c r="K85" s="17"/>
      <c r="L85" s="21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6.95" customHeight="1" x14ac:dyDescent="0.2">
      <c r="A86" s="17"/>
      <c r="B86" s="18"/>
      <c r="C86" s="17"/>
      <c r="D86" s="17"/>
      <c r="E86" s="17"/>
      <c r="F86" s="17"/>
      <c r="G86" s="17"/>
      <c r="H86" s="17"/>
      <c r="I86" s="48"/>
      <c r="J86" s="17"/>
      <c r="K86" s="17"/>
      <c r="L86" s="21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2" customHeight="1" x14ac:dyDescent="0.2">
      <c r="A87" s="17"/>
      <c r="B87" s="18"/>
      <c r="C87" s="14" t="s">
        <v>7</v>
      </c>
      <c r="D87" s="17"/>
      <c r="E87" s="17"/>
      <c r="F87" s="13" t="str">
        <f>F10</f>
        <v>Spišská Belá</v>
      </c>
      <c r="G87" s="17"/>
      <c r="H87" s="17"/>
      <c r="I87" s="49" t="s">
        <v>8</v>
      </c>
      <c r="J87" s="30" t="str">
        <f>IF(J10="","",J10)</f>
        <v/>
      </c>
      <c r="K87" s="17"/>
      <c r="L87" s="21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48"/>
      <c r="J88" s="17"/>
      <c r="K88" s="17"/>
      <c r="L88" s="21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5.2" customHeight="1" x14ac:dyDescent="0.2">
      <c r="A89" s="17"/>
      <c r="B89" s="18"/>
      <c r="C89" s="14" t="s">
        <v>9</v>
      </c>
      <c r="D89" s="17"/>
      <c r="E89" s="17"/>
      <c r="F89" s="13" t="str">
        <f>E13</f>
        <v>Mesto Spišská Belá</v>
      </c>
      <c r="G89" s="17"/>
      <c r="H89" s="17"/>
      <c r="I89" s="49" t="s">
        <v>13</v>
      </c>
      <c r="J89" s="132"/>
      <c r="K89" s="17"/>
      <c r="L89" s="21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15.2" customHeight="1" x14ac:dyDescent="0.2">
      <c r="A90" s="17"/>
      <c r="B90" s="18"/>
      <c r="C90" s="14" t="s">
        <v>12</v>
      </c>
      <c r="D90" s="17"/>
      <c r="E90" s="17"/>
      <c r="F90" s="13" t="str">
        <f>IF(E16="","",E16)</f>
        <v/>
      </c>
      <c r="G90" s="17"/>
      <c r="H90" s="17"/>
      <c r="I90" s="49" t="s">
        <v>14</v>
      </c>
      <c r="J90" s="132"/>
      <c r="K90" s="17"/>
      <c r="L90" s="21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0.35" customHeight="1" x14ac:dyDescent="0.2">
      <c r="A91" s="17"/>
      <c r="B91" s="18"/>
      <c r="C91" s="17"/>
      <c r="D91" s="17"/>
      <c r="E91" s="17"/>
      <c r="F91" s="17"/>
      <c r="G91" s="17"/>
      <c r="H91" s="17"/>
      <c r="I91" s="48"/>
      <c r="J91" s="17"/>
      <c r="K91" s="17"/>
      <c r="L91" s="21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29.25" customHeight="1" x14ac:dyDescent="0.2">
      <c r="A92" s="17"/>
      <c r="B92" s="18"/>
      <c r="C92" s="73" t="s">
        <v>46</v>
      </c>
      <c r="D92" s="43"/>
      <c r="E92" s="43"/>
      <c r="F92" s="43"/>
      <c r="G92" s="43"/>
      <c r="H92" s="43"/>
      <c r="I92" s="74"/>
      <c r="J92" s="75" t="s">
        <v>47</v>
      </c>
      <c r="K92" s="43"/>
      <c r="L92" s="21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48"/>
      <c r="J93" s="17"/>
      <c r="K93" s="17"/>
      <c r="L93" s="21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2.9" customHeight="1" x14ac:dyDescent="0.2">
      <c r="A94" s="17"/>
      <c r="B94" s="18"/>
      <c r="C94" s="76" t="s">
        <v>48</v>
      </c>
      <c r="D94" s="17"/>
      <c r="E94" s="17"/>
      <c r="F94" s="17"/>
      <c r="G94" s="17"/>
      <c r="H94" s="17"/>
      <c r="I94" s="48"/>
      <c r="J94" s="40">
        <f>J124</f>
        <v>0</v>
      </c>
      <c r="K94" s="17"/>
      <c r="L94" s="21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U94" s="8" t="s">
        <v>49</v>
      </c>
    </row>
    <row r="95" spans="1:47" s="4" customFormat="1" ht="24.95" customHeight="1" x14ac:dyDescent="0.2">
      <c r="B95" s="77"/>
      <c r="D95" s="78" t="s">
        <v>50</v>
      </c>
      <c r="E95" s="79"/>
      <c r="F95" s="79"/>
      <c r="G95" s="79"/>
      <c r="H95" s="79"/>
      <c r="I95" s="80"/>
      <c r="J95" s="81">
        <f>J125</f>
        <v>0</v>
      </c>
      <c r="L95" s="77"/>
    </row>
    <row r="96" spans="1:47" s="5" customFormat="1" ht="19.899999999999999" customHeight="1" x14ac:dyDescent="0.2">
      <c r="B96" s="82"/>
      <c r="D96" s="83" t="s">
        <v>138</v>
      </c>
      <c r="E96" s="84"/>
      <c r="F96" s="84"/>
      <c r="G96" s="84"/>
      <c r="H96" s="84"/>
      <c r="I96" s="85"/>
      <c r="J96" s="86">
        <f>J126</f>
        <v>0</v>
      </c>
      <c r="L96" s="82"/>
    </row>
    <row r="97" spans="1:31" s="5" customFormat="1" ht="19.899999999999999" customHeight="1" x14ac:dyDescent="0.2">
      <c r="B97" s="82"/>
      <c r="D97" s="83" t="s">
        <v>139</v>
      </c>
      <c r="E97" s="84"/>
      <c r="F97" s="84"/>
      <c r="G97" s="84"/>
      <c r="H97" s="84"/>
      <c r="I97" s="85"/>
      <c r="J97" s="86">
        <f>J128</f>
        <v>0</v>
      </c>
      <c r="L97" s="82"/>
    </row>
    <row r="98" spans="1:31" s="4" customFormat="1" ht="24.95" customHeight="1" x14ac:dyDescent="0.2">
      <c r="B98" s="77"/>
      <c r="D98" s="78" t="s">
        <v>51</v>
      </c>
      <c r="E98" s="79"/>
      <c r="F98" s="79"/>
      <c r="G98" s="79"/>
      <c r="H98" s="79"/>
      <c r="I98" s="80"/>
      <c r="J98" s="81">
        <f>J132</f>
        <v>0</v>
      </c>
      <c r="L98" s="77"/>
    </row>
    <row r="99" spans="1:31" s="5" customFormat="1" ht="19.899999999999999" customHeight="1" x14ac:dyDescent="0.2">
      <c r="B99" s="82"/>
      <c r="D99" s="83" t="s">
        <v>52</v>
      </c>
      <c r="E99" s="84"/>
      <c r="F99" s="84"/>
      <c r="G99" s="84"/>
      <c r="H99" s="84"/>
      <c r="I99" s="85"/>
      <c r="J99" s="86">
        <f>J133</f>
        <v>0</v>
      </c>
      <c r="L99" s="82"/>
    </row>
    <row r="100" spans="1:31" s="5" customFormat="1" ht="19.899999999999999" customHeight="1" x14ac:dyDescent="0.2">
      <c r="B100" s="82"/>
      <c r="D100" s="83" t="s">
        <v>98</v>
      </c>
      <c r="E100" s="84"/>
      <c r="F100" s="84"/>
      <c r="G100" s="84"/>
      <c r="H100" s="84"/>
      <c r="I100" s="85"/>
      <c r="J100" s="86">
        <f>J141</f>
        <v>0</v>
      </c>
      <c r="L100" s="82"/>
    </row>
    <row r="101" spans="1:31" s="5" customFormat="1" ht="19.899999999999999" customHeight="1" x14ac:dyDescent="0.2">
      <c r="B101" s="82"/>
      <c r="D101" s="165" t="s">
        <v>140</v>
      </c>
      <c r="E101" s="166"/>
      <c r="F101" s="166"/>
      <c r="G101" s="166"/>
      <c r="H101" s="166"/>
      <c r="I101" s="167"/>
      <c r="J101" s="168">
        <f>J151</f>
        <v>0</v>
      </c>
      <c r="L101" s="82"/>
    </row>
    <row r="102" spans="1:31" s="5" customFormat="1" ht="19.899999999999999" customHeight="1" x14ac:dyDescent="0.2">
      <c r="B102" s="82"/>
      <c r="D102" s="169" t="s">
        <v>141</v>
      </c>
      <c r="E102" s="166"/>
      <c r="F102" s="166"/>
      <c r="G102" s="166"/>
      <c r="H102" s="166"/>
      <c r="I102" s="167"/>
      <c r="J102" s="170">
        <f>J152</f>
        <v>0</v>
      </c>
      <c r="L102" s="82"/>
    </row>
    <row r="103" spans="1:31" s="2" customFormat="1" ht="21.75" customHeight="1" x14ac:dyDescent="0.2">
      <c r="A103" s="17"/>
      <c r="B103" s="18"/>
      <c r="C103" s="17"/>
      <c r="D103" s="17"/>
      <c r="E103" s="17"/>
      <c r="F103" s="17"/>
      <c r="G103" s="17"/>
      <c r="H103" s="17"/>
      <c r="I103" s="48"/>
      <c r="J103" s="17"/>
      <c r="K103" s="17"/>
      <c r="L103" s="21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" customFormat="1" ht="6.95" customHeight="1" x14ac:dyDescent="0.2">
      <c r="A104" s="17"/>
      <c r="B104" s="18"/>
      <c r="C104" s="17"/>
      <c r="D104" s="17"/>
      <c r="E104" s="17"/>
      <c r="F104" s="17"/>
      <c r="G104" s="17"/>
      <c r="H104" s="17"/>
      <c r="I104" s="48"/>
      <c r="J104" s="17"/>
      <c r="K104" s="17"/>
      <c r="L104" s="21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2" customFormat="1" ht="29.25" customHeight="1" x14ac:dyDescent="0.2">
      <c r="A105" s="17"/>
      <c r="B105" s="18"/>
      <c r="C105" s="76" t="s">
        <v>53</v>
      </c>
      <c r="D105" s="17"/>
      <c r="E105" s="17"/>
      <c r="F105" s="17"/>
      <c r="G105" s="17"/>
      <c r="H105" s="17"/>
      <c r="I105" s="48"/>
      <c r="J105" s="87">
        <v>0</v>
      </c>
      <c r="K105" s="17"/>
      <c r="L105" s="21"/>
      <c r="N105" s="88" t="s">
        <v>20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2" customFormat="1" x14ac:dyDescent="0.2">
      <c r="A106" s="17"/>
      <c r="B106" s="18"/>
      <c r="C106" s="17"/>
      <c r="D106" s="17"/>
      <c r="E106" s="17"/>
      <c r="F106" s="17"/>
      <c r="G106" s="17"/>
      <c r="H106" s="17"/>
      <c r="I106" s="48"/>
      <c r="J106" s="17"/>
      <c r="K106" s="17"/>
      <c r="L106" s="21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2" customFormat="1" ht="29.25" customHeight="1" x14ac:dyDescent="0.2">
      <c r="A107" s="17"/>
      <c r="B107" s="18"/>
      <c r="C107" s="42" t="s">
        <v>42</v>
      </c>
      <c r="D107" s="43"/>
      <c r="E107" s="43"/>
      <c r="F107" s="43"/>
      <c r="G107" s="43"/>
      <c r="H107" s="43"/>
      <c r="I107" s="74"/>
      <c r="J107" s="44">
        <f>ROUND(J94+J105,2)</f>
        <v>0</v>
      </c>
      <c r="K107" s="43"/>
      <c r="L107" s="21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2" customFormat="1" ht="6.95" customHeight="1" x14ac:dyDescent="0.2">
      <c r="A108" s="17"/>
      <c r="B108" s="26"/>
      <c r="C108" s="27"/>
      <c r="D108" s="27"/>
      <c r="E108" s="27"/>
      <c r="F108" s="27"/>
      <c r="G108" s="27"/>
      <c r="H108" s="27"/>
      <c r="I108" s="71"/>
      <c r="J108" s="27"/>
      <c r="K108" s="27"/>
      <c r="L108" s="21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12" spans="1:31" s="2" customFormat="1" ht="6.95" customHeight="1" x14ac:dyDescent="0.2">
      <c r="A112" s="17"/>
      <c r="B112" s="28"/>
      <c r="C112" s="29"/>
      <c r="D112" s="29"/>
      <c r="E112" s="29"/>
      <c r="F112" s="29"/>
      <c r="G112" s="29"/>
      <c r="H112" s="29"/>
      <c r="I112" s="72"/>
      <c r="J112" s="29"/>
      <c r="K112" s="29"/>
      <c r="L112" s="21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24.95" customHeight="1" x14ac:dyDescent="0.2">
      <c r="A113" s="17"/>
      <c r="B113" s="18"/>
      <c r="C113" s="12" t="s">
        <v>55</v>
      </c>
      <c r="D113" s="17"/>
      <c r="E113" s="17"/>
      <c r="F113" s="17"/>
      <c r="G113" s="17"/>
      <c r="H113" s="17"/>
      <c r="I113" s="48"/>
      <c r="J113" s="17"/>
      <c r="K113" s="17"/>
      <c r="L113" s="21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6.95" customHeight="1" x14ac:dyDescent="0.2">
      <c r="A114" s="17"/>
      <c r="B114" s="18"/>
      <c r="C114" s="17"/>
      <c r="D114" s="17"/>
      <c r="E114" s="17"/>
      <c r="F114" s="17"/>
      <c r="G114" s="17"/>
      <c r="H114" s="17"/>
      <c r="I114" s="48"/>
      <c r="J114" s="17"/>
      <c r="K114" s="17"/>
      <c r="L114" s="21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12" customHeight="1" x14ac:dyDescent="0.2">
      <c r="A115" s="17"/>
      <c r="B115" s="18"/>
      <c r="C115" s="14" t="s">
        <v>4</v>
      </c>
      <c r="D115" s="17"/>
      <c r="E115" s="17"/>
      <c r="F115" s="17"/>
      <c r="G115" s="17"/>
      <c r="H115" s="17"/>
      <c r="I115" s="48"/>
      <c r="J115" s="17"/>
      <c r="K115" s="17"/>
      <c r="L115" s="21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31.15" customHeight="1" x14ac:dyDescent="0.2">
      <c r="A116" s="17"/>
      <c r="B116" s="18"/>
      <c r="C116" s="17"/>
      <c r="D116" s="17"/>
      <c r="E116" s="177" t="str">
        <f>E7</f>
        <v>Oprava strechy Meštianského domu na Zimnej ulici č. 402/2 v Spišskej Belej</v>
      </c>
      <c r="F116" s="178"/>
      <c r="G116" s="178"/>
      <c r="H116" s="178"/>
      <c r="I116" s="48"/>
      <c r="J116" s="17"/>
      <c r="K116" s="17"/>
      <c r="L116" s="21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6.95" customHeight="1" x14ac:dyDescent="0.2">
      <c r="A117" s="17"/>
      <c r="B117" s="18"/>
      <c r="C117" s="17"/>
      <c r="D117" s="17"/>
      <c r="E117" s="17"/>
      <c r="F117" s="17"/>
      <c r="G117" s="17"/>
      <c r="H117" s="17"/>
      <c r="I117" s="48"/>
      <c r="J117" s="17"/>
      <c r="K117" s="17"/>
      <c r="L117" s="21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12" customHeight="1" x14ac:dyDescent="0.2">
      <c r="A118" s="17"/>
      <c r="B118" s="18"/>
      <c r="C118" s="14" t="s">
        <v>7</v>
      </c>
      <c r="D118" s="17"/>
      <c r="E118" s="17"/>
      <c r="F118" s="13" t="str">
        <f>F10</f>
        <v>Spišská Belá</v>
      </c>
      <c r="G118" s="17"/>
      <c r="H118" s="17"/>
      <c r="I118" s="49" t="s">
        <v>8</v>
      </c>
      <c r="J118" s="30"/>
      <c r="K118" s="17"/>
      <c r="L118" s="21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6.95" customHeight="1" x14ac:dyDescent="0.2">
      <c r="A119" s="17"/>
      <c r="B119" s="18"/>
      <c r="C119" s="17"/>
      <c r="D119" s="17"/>
      <c r="E119" s="17"/>
      <c r="F119" s="17"/>
      <c r="G119" s="17"/>
      <c r="H119" s="17"/>
      <c r="I119" s="48"/>
      <c r="J119" s="133"/>
      <c r="K119" s="17"/>
      <c r="L119" s="21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30.75" customHeight="1" x14ac:dyDescent="0.2">
      <c r="A120" s="17"/>
      <c r="B120" s="18"/>
      <c r="C120" s="14" t="s">
        <v>9</v>
      </c>
      <c r="D120" s="17"/>
      <c r="E120" s="17"/>
      <c r="F120" s="13" t="str">
        <f>E13</f>
        <v>Mesto Spišská Belá</v>
      </c>
      <c r="G120" s="17"/>
      <c r="H120" s="17"/>
      <c r="I120" s="49" t="s">
        <v>13</v>
      </c>
      <c r="J120" s="134"/>
      <c r="K120" s="17"/>
      <c r="L120" s="21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2" customFormat="1" ht="15.2" customHeight="1" x14ac:dyDescent="0.2">
      <c r="A121" s="17"/>
      <c r="B121" s="18"/>
      <c r="C121" s="14" t="s">
        <v>12</v>
      </c>
      <c r="D121" s="17"/>
      <c r="E121" s="17"/>
      <c r="F121" s="13" t="str">
        <f>IF(E16="","",E16)</f>
        <v/>
      </c>
      <c r="G121" s="17"/>
      <c r="H121" s="17"/>
      <c r="I121" s="49" t="s">
        <v>14</v>
      </c>
      <c r="J121" s="134"/>
      <c r="K121" s="17"/>
      <c r="L121" s="21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65" s="2" customFormat="1" ht="10.35" customHeight="1" x14ac:dyDescent="0.2">
      <c r="A122" s="17"/>
      <c r="B122" s="18"/>
      <c r="C122" s="17"/>
      <c r="D122" s="17"/>
      <c r="E122" s="17"/>
      <c r="F122" s="17"/>
      <c r="G122" s="17"/>
      <c r="H122" s="17"/>
      <c r="I122" s="48"/>
      <c r="J122" s="17"/>
      <c r="K122" s="17"/>
      <c r="L122" s="21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65" s="6" customFormat="1" ht="29.25" customHeight="1" x14ac:dyDescent="0.2">
      <c r="A123" s="91"/>
      <c r="B123" s="92"/>
      <c r="C123" s="93" t="s">
        <v>56</v>
      </c>
      <c r="D123" s="94" t="s">
        <v>37</v>
      </c>
      <c r="E123" s="94" t="s">
        <v>35</v>
      </c>
      <c r="F123" s="94" t="s">
        <v>36</v>
      </c>
      <c r="G123" s="94" t="s">
        <v>57</v>
      </c>
      <c r="H123" s="94" t="s">
        <v>58</v>
      </c>
      <c r="I123" s="95" t="s">
        <v>59</v>
      </c>
      <c r="J123" s="96" t="s">
        <v>47</v>
      </c>
      <c r="K123" s="97" t="s">
        <v>60</v>
      </c>
      <c r="L123" s="98"/>
      <c r="M123" s="34" t="s">
        <v>0</v>
      </c>
      <c r="N123" s="35" t="s">
        <v>20</v>
      </c>
      <c r="O123" s="35" t="s">
        <v>61</v>
      </c>
      <c r="P123" s="35" t="s">
        <v>62</v>
      </c>
      <c r="Q123" s="35" t="s">
        <v>63</v>
      </c>
      <c r="R123" s="35" t="s">
        <v>64</v>
      </c>
      <c r="S123" s="35" t="s">
        <v>65</v>
      </c>
      <c r="T123" s="36" t="s">
        <v>66</v>
      </c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</row>
    <row r="124" spans="1:65" s="2" customFormat="1" ht="22.9" customHeight="1" x14ac:dyDescent="0.25">
      <c r="A124" s="17"/>
      <c r="B124" s="18"/>
      <c r="C124" s="39" t="s">
        <v>44</v>
      </c>
      <c r="D124" s="17"/>
      <c r="E124" s="17"/>
      <c r="F124" s="17"/>
      <c r="G124" s="17"/>
      <c r="H124" s="41"/>
      <c r="I124" s="90"/>
      <c r="J124" s="147">
        <f>J125+J132+J151</f>
        <v>0</v>
      </c>
      <c r="K124" s="17"/>
      <c r="L124" s="18"/>
      <c r="M124" s="37"/>
      <c r="N124" s="31"/>
      <c r="O124" s="38"/>
      <c r="P124" s="99" t="e">
        <f>P125+#REF!</f>
        <v>#REF!</v>
      </c>
      <c r="Q124" s="38"/>
      <c r="R124" s="99" t="e">
        <f>R125+#REF!</f>
        <v>#REF!</v>
      </c>
      <c r="S124" s="38"/>
      <c r="T124" s="100" t="e">
        <f>T125+#REF!</f>
        <v>#REF!</v>
      </c>
      <c r="U124" s="17"/>
      <c r="V124" s="17"/>
      <c r="W124" s="172"/>
      <c r="X124" s="17"/>
      <c r="Y124" s="17"/>
      <c r="Z124" s="17"/>
      <c r="AA124" s="17"/>
      <c r="AB124" s="17"/>
      <c r="AC124" s="17"/>
      <c r="AD124" s="17"/>
      <c r="AE124" s="17"/>
      <c r="AT124" s="8" t="s">
        <v>38</v>
      </c>
      <c r="AU124" s="8" t="s">
        <v>49</v>
      </c>
      <c r="BK124" s="101" t="e">
        <f>BK125+#REF!</f>
        <v>#REF!</v>
      </c>
    </row>
    <row r="125" spans="1:65" s="7" customFormat="1" ht="25.9" customHeight="1" x14ac:dyDescent="0.2">
      <c r="B125" s="102"/>
      <c r="D125" s="103" t="s">
        <v>38</v>
      </c>
      <c r="E125" s="104" t="s">
        <v>67</v>
      </c>
      <c r="F125" s="104" t="s">
        <v>68</v>
      </c>
      <c r="H125" s="146"/>
      <c r="I125" s="142"/>
      <c r="J125" s="144">
        <f>J126+J128</f>
        <v>0</v>
      </c>
      <c r="L125" s="102"/>
      <c r="M125" s="106"/>
      <c r="N125" s="107"/>
      <c r="O125" s="107"/>
      <c r="P125" s="108" t="e">
        <f>P126+#REF!+P128+#REF!+#REF!</f>
        <v>#REF!</v>
      </c>
      <c r="Q125" s="107"/>
      <c r="R125" s="108" t="e">
        <f>R126+#REF!+R128+#REF!+#REF!</f>
        <v>#REF!</v>
      </c>
      <c r="S125" s="107"/>
      <c r="T125" s="109" t="e">
        <f>T126+#REF!+T128+#REF!+#REF!</f>
        <v>#REF!</v>
      </c>
      <c r="AR125" s="103" t="s">
        <v>40</v>
      </c>
      <c r="AT125" s="110" t="s">
        <v>38</v>
      </c>
      <c r="AU125" s="110" t="s">
        <v>39</v>
      </c>
      <c r="AY125" s="103" t="s">
        <v>69</v>
      </c>
      <c r="BK125" s="111" t="e">
        <f>BK126+#REF!+BK128+#REF!+#REF!</f>
        <v>#REF!</v>
      </c>
    </row>
    <row r="126" spans="1:65" s="7" customFormat="1" ht="25.15" customHeight="1" x14ac:dyDescent="0.2">
      <c r="B126" s="102"/>
      <c r="D126" s="103" t="s">
        <v>38</v>
      </c>
      <c r="E126" s="112">
        <v>6</v>
      </c>
      <c r="F126" s="112" t="s">
        <v>101</v>
      </c>
      <c r="H126" s="146"/>
      <c r="I126" s="142"/>
      <c r="J126" s="143">
        <f>SUM(J127:J127)</f>
        <v>0</v>
      </c>
      <c r="L126" s="102"/>
      <c r="M126" s="106"/>
      <c r="N126" s="107"/>
      <c r="O126" s="107"/>
      <c r="P126" s="108">
        <f>SUM(P127:P127)</f>
        <v>0</v>
      </c>
      <c r="Q126" s="107"/>
      <c r="R126" s="108">
        <f>SUM(R127:R127)</f>
        <v>0</v>
      </c>
      <c r="S126" s="107"/>
      <c r="T126" s="109">
        <f>SUM(T127:T127)</f>
        <v>0</v>
      </c>
      <c r="AR126" s="103" t="s">
        <v>40</v>
      </c>
      <c r="AT126" s="110" t="s">
        <v>38</v>
      </c>
      <c r="AU126" s="110" t="s">
        <v>40</v>
      </c>
      <c r="AY126" s="103" t="s">
        <v>69</v>
      </c>
      <c r="BK126" s="111">
        <f>SUM(BK127:BK127)</f>
        <v>0</v>
      </c>
    </row>
    <row r="127" spans="1:65" s="2" customFormat="1" ht="18" customHeight="1" x14ac:dyDescent="0.2">
      <c r="A127" s="17"/>
      <c r="B127" s="89"/>
      <c r="C127" s="113" t="s">
        <v>40</v>
      </c>
      <c r="D127" s="113" t="s">
        <v>70</v>
      </c>
      <c r="E127" s="114" t="s">
        <v>102</v>
      </c>
      <c r="F127" s="115" t="s">
        <v>109</v>
      </c>
      <c r="G127" s="116" t="s">
        <v>77</v>
      </c>
      <c r="H127" s="141">
        <v>2</v>
      </c>
      <c r="I127" s="141"/>
      <c r="J127" s="141">
        <f>ROUND(I127*H127,3)</f>
        <v>0</v>
      </c>
      <c r="K127" s="117"/>
      <c r="L127" s="18"/>
      <c r="M127" s="118" t="s">
        <v>0</v>
      </c>
      <c r="N127" s="119" t="s">
        <v>22</v>
      </c>
      <c r="O127" s="32"/>
      <c r="P127" s="120">
        <f>O127*H127</f>
        <v>0</v>
      </c>
      <c r="Q127" s="120">
        <v>0</v>
      </c>
      <c r="R127" s="120">
        <f>Q127*H127</f>
        <v>0</v>
      </c>
      <c r="S127" s="120">
        <v>0</v>
      </c>
      <c r="T127" s="121">
        <f>S127*H127</f>
        <v>0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22" t="s">
        <v>72</v>
      </c>
      <c r="AT127" s="122" t="s">
        <v>70</v>
      </c>
      <c r="AU127" s="122" t="s">
        <v>54</v>
      </c>
      <c r="AY127" s="8" t="s">
        <v>69</v>
      </c>
      <c r="BE127" s="41">
        <f>IF(N127="základná",J127,0)</f>
        <v>0</v>
      </c>
      <c r="BF127" s="41">
        <f>IF(N127="znížená",J127,0)</f>
        <v>0</v>
      </c>
      <c r="BG127" s="41">
        <f>IF(N127="zákl. prenesená",J127,0)</f>
        <v>0</v>
      </c>
      <c r="BH127" s="41">
        <f>IF(N127="zníž. prenesená",J127,0)</f>
        <v>0</v>
      </c>
      <c r="BI127" s="41">
        <f>IF(N127="nulová",J127,0)</f>
        <v>0</v>
      </c>
      <c r="BJ127" s="8" t="s">
        <v>54</v>
      </c>
      <c r="BK127" s="123">
        <f>ROUND(I127*H127,3)</f>
        <v>0</v>
      </c>
      <c r="BL127" s="8" t="s">
        <v>72</v>
      </c>
      <c r="BM127" s="122" t="s">
        <v>73</v>
      </c>
    </row>
    <row r="128" spans="1:65" s="7" customFormat="1" ht="25.15" customHeight="1" x14ac:dyDescent="0.2">
      <c r="B128" s="102"/>
      <c r="D128" s="103" t="s">
        <v>38</v>
      </c>
      <c r="E128" s="112">
        <v>9</v>
      </c>
      <c r="F128" s="112" t="s">
        <v>100</v>
      </c>
      <c r="H128" s="146"/>
      <c r="I128" s="142"/>
      <c r="J128" s="143">
        <f>SUM(J129:J131)</f>
        <v>0</v>
      </c>
      <c r="L128" s="102"/>
      <c r="M128" s="106"/>
      <c r="N128" s="107"/>
      <c r="O128" s="107"/>
      <c r="P128" s="108" t="e">
        <f>SUM(P129:P131)</f>
        <v>#REF!</v>
      </c>
      <c r="Q128" s="107"/>
      <c r="R128" s="108" t="e">
        <f>SUM(R129:R131)</f>
        <v>#REF!</v>
      </c>
      <c r="S128" s="107"/>
      <c r="T128" s="109" t="e">
        <f>SUM(T129:T131)</f>
        <v>#REF!</v>
      </c>
      <c r="V128" s="171"/>
      <c r="W128" s="171"/>
      <c r="AR128" s="103" t="s">
        <v>40</v>
      </c>
      <c r="AT128" s="110" t="s">
        <v>38</v>
      </c>
      <c r="AU128" s="110" t="s">
        <v>40</v>
      </c>
      <c r="AY128" s="103" t="s">
        <v>69</v>
      </c>
      <c r="BK128" s="111" t="e">
        <f>SUM(BK129:BK131)</f>
        <v>#REF!</v>
      </c>
    </row>
    <row r="129" spans="1:65" s="2" customFormat="1" ht="25.15" customHeight="1" x14ac:dyDescent="0.2">
      <c r="A129" s="17"/>
      <c r="B129" s="151"/>
      <c r="C129" s="152">
        <v>2</v>
      </c>
      <c r="D129" s="152" t="s">
        <v>70</v>
      </c>
      <c r="E129" s="153" t="s">
        <v>103</v>
      </c>
      <c r="F129" s="154" t="s">
        <v>104</v>
      </c>
      <c r="G129" s="155" t="s">
        <v>76</v>
      </c>
      <c r="H129" s="156">
        <v>120</v>
      </c>
      <c r="I129" s="156"/>
      <c r="J129" s="156">
        <f t="shared" ref="J129:J131" si="0">ROUND(I129*H129,3)</f>
        <v>0</v>
      </c>
      <c r="K129" s="117"/>
      <c r="L129" s="18"/>
      <c r="M129" s="118" t="s">
        <v>0</v>
      </c>
      <c r="N129" s="119" t="s">
        <v>22</v>
      </c>
      <c r="O129" s="32"/>
      <c r="P129" s="120" t="e">
        <f>O129*#REF!</f>
        <v>#REF!</v>
      </c>
      <c r="Q129" s="120">
        <v>0.37080000000000002</v>
      </c>
      <c r="R129" s="120" t="e">
        <f>Q129*#REF!</f>
        <v>#REF!</v>
      </c>
      <c r="S129" s="120">
        <v>0</v>
      </c>
      <c r="T129" s="121" t="e">
        <f>S129*#REF!</f>
        <v>#REF!</v>
      </c>
      <c r="U129" s="17"/>
      <c r="V129" s="171"/>
      <c r="W129" s="171"/>
      <c r="X129" s="17"/>
      <c r="Y129" s="17"/>
      <c r="Z129" s="17"/>
      <c r="AA129" s="17"/>
      <c r="AB129" s="17"/>
      <c r="AC129" s="17"/>
      <c r="AD129" s="17"/>
      <c r="AE129" s="17"/>
      <c r="AR129" s="122" t="s">
        <v>72</v>
      </c>
      <c r="AT129" s="122" t="s">
        <v>70</v>
      </c>
      <c r="AU129" s="122" t="s">
        <v>54</v>
      </c>
      <c r="AY129" s="8" t="s">
        <v>69</v>
      </c>
      <c r="BE129" s="41">
        <f>IF(N129="základná",#REF!,0)</f>
        <v>0</v>
      </c>
      <c r="BF129" s="41" t="e">
        <f>IF(N129="znížená",#REF!,0)</f>
        <v>#REF!</v>
      </c>
      <c r="BG129" s="41">
        <f>IF(N129="zákl. prenesená",#REF!,0)</f>
        <v>0</v>
      </c>
      <c r="BH129" s="41">
        <f>IF(N129="zníž. prenesená",#REF!,0)</f>
        <v>0</v>
      </c>
      <c r="BI129" s="41">
        <f>IF(N129="nulová",#REF!,0)</f>
        <v>0</v>
      </c>
      <c r="BJ129" s="8" t="s">
        <v>54</v>
      </c>
      <c r="BK129" s="123" t="e">
        <f>ROUND(#REF!*#REF!,3)</f>
        <v>#REF!</v>
      </c>
      <c r="BL129" s="8" t="s">
        <v>72</v>
      </c>
      <c r="BM129" s="122" t="s">
        <v>80</v>
      </c>
    </row>
    <row r="130" spans="1:65" s="2" customFormat="1" ht="25.15" customHeight="1" x14ac:dyDescent="0.2">
      <c r="A130" s="17"/>
      <c r="B130" s="151"/>
      <c r="C130" s="152">
        <v>3</v>
      </c>
      <c r="D130" s="152" t="s">
        <v>70</v>
      </c>
      <c r="E130" s="153" t="s">
        <v>105</v>
      </c>
      <c r="F130" s="154" t="s">
        <v>106</v>
      </c>
      <c r="G130" s="155" t="s">
        <v>76</v>
      </c>
      <c r="H130" s="156">
        <v>120</v>
      </c>
      <c r="I130" s="156"/>
      <c r="J130" s="156">
        <f t="shared" si="0"/>
        <v>0</v>
      </c>
      <c r="K130" s="117"/>
      <c r="L130" s="18"/>
      <c r="M130" s="118" t="s">
        <v>0</v>
      </c>
      <c r="N130" s="119" t="s">
        <v>22</v>
      </c>
      <c r="O130" s="32"/>
      <c r="P130" s="120" t="e">
        <f>O130*#REF!</f>
        <v>#REF!</v>
      </c>
      <c r="Q130" s="120">
        <v>9.2499999999999999E-2</v>
      </c>
      <c r="R130" s="120" t="e">
        <f>Q130*#REF!</f>
        <v>#REF!</v>
      </c>
      <c r="S130" s="120">
        <v>0</v>
      </c>
      <c r="T130" s="121" t="e">
        <f>S130*#REF!</f>
        <v>#REF!</v>
      </c>
      <c r="U130" s="17"/>
      <c r="V130" s="171"/>
      <c r="W130" s="171"/>
      <c r="X130" s="17"/>
      <c r="Y130" s="17"/>
      <c r="Z130" s="17"/>
      <c r="AA130" s="17"/>
      <c r="AB130" s="17"/>
      <c r="AC130" s="17"/>
      <c r="AD130" s="17"/>
      <c r="AE130" s="17"/>
      <c r="AR130" s="122" t="s">
        <v>72</v>
      </c>
      <c r="AT130" s="122" t="s">
        <v>70</v>
      </c>
      <c r="AU130" s="122" t="s">
        <v>54</v>
      </c>
      <c r="AY130" s="8" t="s">
        <v>69</v>
      </c>
      <c r="BE130" s="41">
        <f>IF(N130="základná",#REF!,0)</f>
        <v>0</v>
      </c>
      <c r="BF130" s="41" t="e">
        <f>IF(N130="znížená",#REF!,0)</f>
        <v>#REF!</v>
      </c>
      <c r="BG130" s="41">
        <f>IF(N130="zákl. prenesená",#REF!,0)</f>
        <v>0</v>
      </c>
      <c r="BH130" s="41">
        <f>IF(N130="zníž. prenesená",#REF!,0)</f>
        <v>0</v>
      </c>
      <c r="BI130" s="41">
        <f>IF(N130="nulová",#REF!,0)</f>
        <v>0</v>
      </c>
      <c r="BJ130" s="8" t="s">
        <v>54</v>
      </c>
      <c r="BK130" s="123" t="e">
        <f>ROUND(#REF!*#REF!,3)</f>
        <v>#REF!</v>
      </c>
      <c r="BL130" s="8" t="s">
        <v>72</v>
      </c>
      <c r="BM130" s="122" t="s">
        <v>81</v>
      </c>
    </row>
    <row r="131" spans="1:65" s="2" customFormat="1" ht="25.15" customHeight="1" x14ac:dyDescent="0.2">
      <c r="A131" s="17"/>
      <c r="B131" s="151"/>
      <c r="C131" s="152">
        <v>4</v>
      </c>
      <c r="D131" s="152" t="s">
        <v>70</v>
      </c>
      <c r="E131" s="153" t="s">
        <v>107</v>
      </c>
      <c r="F131" s="154" t="s">
        <v>108</v>
      </c>
      <c r="G131" s="155" t="s">
        <v>76</v>
      </c>
      <c r="H131" s="156">
        <v>120</v>
      </c>
      <c r="I131" s="156"/>
      <c r="J131" s="156">
        <f t="shared" si="0"/>
        <v>0</v>
      </c>
      <c r="K131" s="128"/>
      <c r="L131" s="129"/>
      <c r="M131" s="130" t="s">
        <v>0</v>
      </c>
      <c r="N131" s="131" t="s">
        <v>22</v>
      </c>
      <c r="O131" s="32"/>
      <c r="P131" s="120" t="e">
        <f>O131*#REF!</f>
        <v>#REF!</v>
      </c>
      <c r="Q131" s="120">
        <v>0</v>
      </c>
      <c r="R131" s="120" t="e">
        <f>Q131*#REF!</f>
        <v>#REF!</v>
      </c>
      <c r="S131" s="120">
        <v>0</v>
      </c>
      <c r="T131" s="121" t="e">
        <f>S131*#REF!</f>
        <v>#REF!</v>
      </c>
      <c r="U131" s="17"/>
      <c r="V131" s="171"/>
      <c r="W131" s="171"/>
      <c r="X131" s="17"/>
      <c r="Y131" s="17"/>
      <c r="Z131" s="17"/>
      <c r="AA131" s="17"/>
      <c r="AB131" s="17"/>
      <c r="AC131" s="17"/>
      <c r="AD131" s="17"/>
      <c r="AE131" s="17"/>
      <c r="AR131" s="122" t="s">
        <v>74</v>
      </c>
      <c r="AT131" s="122" t="s">
        <v>78</v>
      </c>
      <c r="AU131" s="122" t="s">
        <v>54</v>
      </c>
      <c r="AY131" s="8" t="s">
        <v>69</v>
      </c>
      <c r="BE131" s="41">
        <f>IF(N131="základná",#REF!,0)</f>
        <v>0</v>
      </c>
      <c r="BF131" s="41" t="e">
        <f>IF(N131="znížená",#REF!,0)</f>
        <v>#REF!</v>
      </c>
      <c r="BG131" s="41">
        <f>IF(N131="zákl. prenesená",#REF!,0)</f>
        <v>0</v>
      </c>
      <c r="BH131" s="41">
        <f>IF(N131="zníž. prenesená",#REF!,0)</f>
        <v>0</v>
      </c>
      <c r="BI131" s="41">
        <f>IF(N131="nulová",#REF!,0)</f>
        <v>0</v>
      </c>
      <c r="BJ131" s="8" t="s">
        <v>54</v>
      </c>
      <c r="BK131" s="123" t="e">
        <f>ROUND(#REF!*#REF!,3)</f>
        <v>#REF!</v>
      </c>
      <c r="BL131" s="8" t="s">
        <v>72</v>
      </c>
      <c r="BM131" s="122" t="s">
        <v>82</v>
      </c>
    </row>
    <row r="132" spans="1:65" s="7" customFormat="1" ht="25.9" customHeight="1" x14ac:dyDescent="0.2">
      <c r="B132" s="102"/>
      <c r="D132" s="103" t="s">
        <v>38</v>
      </c>
      <c r="E132" s="104" t="s">
        <v>84</v>
      </c>
      <c r="F132" s="104" t="s">
        <v>85</v>
      </c>
      <c r="I132" s="142"/>
      <c r="J132" s="144">
        <f>J133+J141</f>
        <v>0</v>
      </c>
      <c r="L132" s="102"/>
      <c r="M132" s="106"/>
      <c r="N132" s="107"/>
      <c r="O132" s="107"/>
      <c r="P132" s="108" t="e">
        <f>SUM(#REF!)</f>
        <v>#REF!</v>
      </c>
      <c r="Q132" s="107"/>
      <c r="R132" s="108" t="e">
        <f>SUM(#REF!)</f>
        <v>#REF!</v>
      </c>
      <c r="S132" s="107"/>
      <c r="T132" s="109" t="e">
        <f>SUM(#REF!)</f>
        <v>#REF!</v>
      </c>
      <c r="V132" s="171"/>
      <c r="W132" s="171"/>
      <c r="Y132" s="173"/>
      <c r="Z132" s="174"/>
      <c r="AA132" s="174"/>
      <c r="AB132" s="174"/>
      <c r="AR132" s="103" t="s">
        <v>54</v>
      </c>
      <c r="AT132" s="110" t="s">
        <v>38</v>
      </c>
      <c r="AU132" s="110" t="s">
        <v>40</v>
      </c>
      <c r="AY132" s="103" t="s">
        <v>69</v>
      </c>
      <c r="BK132" s="111" t="e">
        <f>SUM(#REF!)</f>
        <v>#REF!</v>
      </c>
    </row>
    <row r="133" spans="1:65" s="2" customFormat="1" ht="25.15" customHeight="1" x14ac:dyDescent="0.2">
      <c r="A133" s="17"/>
      <c r="B133" s="102"/>
      <c r="C133" s="7"/>
      <c r="D133" s="103" t="s">
        <v>38</v>
      </c>
      <c r="E133" s="112" t="s">
        <v>86</v>
      </c>
      <c r="F133" s="112" t="s">
        <v>87</v>
      </c>
      <c r="G133" s="7"/>
      <c r="H133" s="7"/>
      <c r="I133" s="142"/>
      <c r="J133" s="143">
        <f>SUM(J134:J140)</f>
        <v>0</v>
      </c>
      <c r="K133" s="148"/>
      <c r="L133" s="18"/>
      <c r="M133" s="118" t="s">
        <v>0</v>
      </c>
      <c r="N133" s="119" t="s">
        <v>22</v>
      </c>
      <c r="O133" s="32"/>
      <c r="P133" s="120">
        <f>O133*H150</f>
        <v>0</v>
      </c>
      <c r="Q133" s="120">
        <v>2.1729999999999999E-2</v>
      </c>
      <c r="R133" s="120">
        <f>Q133*H150</f>
        <v>5.4324999999999998E-2</v>
      </c>
      <c r="S133" s="120">
        <v>0</v>
      </c>
      <c r="T133" s="121">
        <f>S133*H150</f>
        <v>0</v>
      </c>
      <c r="U133" s="17"/>
      <c r="V133" s="171"/>
      <c r="W133" s="171"/>
      <c r="X133" s="17"/>
      <c r="Y133" s="173"/>
      <c r="Z133" s="174"/>
      <c r="AA133" s="174"/>
      <c r="AB133" s="174"/>
      <c r="AC133" s="17"/>
      <c r="AD133" s="17"/>
      <c r="AE133" s="17"/>
      <c r="AR133" s="122" t="s">
        <v>79</v>
      </c>
      <c r="AT133" s="122" t="s">
        <v>70</v>
      </c>
      <c r="AU133" s="122" t="s">
        <v>54</v>
      </c>
      <c r="AY133" s="8" t="s">
        <v>69</v>
      </c>
      <c r="BE133" s="41">
        <f>IF(N133="základná",J150,0)</f>
        <v>0</v>
      </c>
      <c r="BF133" s="41">
        <f>IF(N133="znížená",J150,0)</f>
        <v>0</v>
      </c>
      <c r="BG133" s="41">
        <f>IF(N133="zákl. prenesená",J150,0)</f>
        <v>0</v>
      </c>
      <c r="BH133" s="41">
        <f>IF(N133="zníž. prenesená",J150,0)</f>
        <v>0</v>
      </c>
      <c r="BI133" s="41">
        <f>IF(N133="nulová",J150,0)</f>
        <v>0</v>
      </c>
      <c r="BJ133" s="8" t="s">
        <v>54</v>
      </c>
      <c r="BK133" s="123">
        <f>ROUND(I150*H150,3)</f>
        <v>0</v>
      </c>
      <c r="BL133" s="8" t="s">
        <v>79</v>
      </c>
      <c r="BM133" s="122" t="s">
        <v>91</v>
      </c>
    </row>
    <row r="134" spans="1:65" s="2" customFormat="1" ht="25.15" customHeight="1" x14ac:dyDescent="0.2">
      <c r="A134" s="17"/>
      <c r="B134" s="89"/>
      <c r="C134" s="113">
        <v>5</v>
      </c>
      <c r="D134" s="113" t="s">
        <v>70</v>
      </c>
      <c r="E134" s="114" t="s">
        <v>145</v>
      </c>
      <c r="F134" s="115" t="s">
        <v>144</v>
      </c>
      <c r="G134" s="116" t="s">
        <v>83</v>
      </c>
      <c r="H134" s="141">
        <v>140</v>
      </c>
      <c r="I134" s="141"/>
      <c r="J134" s="141">
        <f t="shared" ref="J134:J135" si="1">ROUND(I134*H134,3)</f>
        <v>0</v>
      </c>
      <c r="K134" s="148"/>
      <c r="L134" s="18"/>
      <c r="M134" s="118" t="s">
        <v>0</v>
      </c>
      <c r="N134" s="119" t="s">
        <v>22</v>
      </c>
      <c r="O134" s="32"/>
      <c r="P134" s="120" t="e">
        <f>O134*#REF!</f>
        <v>#REF!</v>
      </c>
      <c r="Q134" s="120">
        <v>0</v>
      </c>
      <c r="R134" s="120" t="e">
        <f>Q134*#REF!</f>
        <v>#REF!</v>
      </c>
      <c r="S134" s="120">
        <v>0</v>
      </c>
      <c r="T134" s="121" t="e">
        <f>S134*#REF!</f>
        <v>#REF!</v>
      </c>
      <c r="U134" s="17"/>
      <c r="V134" s="171"/>
      <c r="W134" s="171"/>
      <c r="X134" s="17"/>
      <c r="Y134" s="173"/>
      <c r="Z134" s="174"/>
      <c r="AA134" s="174"/>
      <c r="AB134" s="174"/>
      <c r="AC134" s="17"/>
      <c r="AD134" s="17"/>
      <c r="AE134" s="17"/>
      <c r="AR134" s="122" t="s">
        <v>79</v>
      </c>
      <c r="AT134" s="122" t="s">
        <v>70</v>
      </c>
      <c r="AU134" s="122" t="s">
        <v>54</v>
      </c>
      <c r="AY134" s="8" t="s">
        <v>69</v>
      </c>
      <c r="BE134" s="41">
        <f>IF(N134="základná",#REF!,0)</f>
        <v>0</v>
      </c>
      <c r="BF134" s="41" t="e">
        <f>IF(N134="znížená",#REF!,0)</f>
        <v>#REF!</v>
      </c>
      <c r="BG134" s="41">
        <f>IF(N134="zákl. prenesená",#REF!,0)</f>
        <v>0</v>
      </c>
      <c r="BH134" s="41">
        <f>IF(N134="zníž. prenesená",#REF!,0)</f>
        <v>0</v>
      </c>
      <c r="BI134" s="41">
        <f>IF(N134="nulová",#REF!,0)</f>
        <v>0</v>
      </c>
      <c r="BJ134" s="8" t="s">
        <v>54</v>
      </c>
      <c r="BK134" s="123" t="e">
        <f>ROUND(#REF!*#REF!,3)</f>
        <v>#REF!</v>
      </c>
      <c r="BL134" s="8" t="s">
        <v>79</v>
      </c>
      <c r="BM134" s="122" t="s">
        <v>92</v>
      </c>
    </row>
    <row r="135" spans="1:65" s="7" customFormat="1" ht="18" customHeight="1" x14ac:dyDescent="0.2">
      <c r="B135" s="89"/>
      <c r="C135" s="124">
        <v>6</v>
      </c>
      <c r="D135" s="124" t="s">
        <v>78</v>
      </c>
      <c r="E135" s="125" t="s">
        <v>147</v>
      </c>
      <c r="F135" s="126" t="s">
        <v>146</v>
      </c>
      <c r="G135" s="127" t="s">
        <v>71</v>
      </c>
      <c r="H135" s="145">
        <v>4</v>
      </c>
      <c r="I135" s="145"/>
      <c r="J135" s="145">
        <f t="shared" si="1"/>
        <v>0</v>
      </c>
      <c r="L135" s="102"/>
      <c r="M135" s="106"/>
      <c r="N135" s="107"/>
      <c r="O135" s="107"/>
      <c r="P135" s="108" t="e">
        <f>SUM(#REF!)</f>
        <v>#REF!</v>
      </c>
      <c r="Q135" s="107"/>
      <c r="R135" s="108" t="e">
        <f>SUM(#REF!)</f>
        <v>#REF!</v>
      </c>
      <c r="S135" s="107"/>
      <c r="T135" s="109" t="e">
        <f>SUM(#REF!)</f>
        <v>#REF!</v>
      </c>
      <c r="V135" s="171"/>
      <c r="W135" s="171"/>
      <c r="Y135" s="173"/>
      <c r="Z135" s="174"/>
      <c r="AA135" s="174"/>
      <c r="AB135" s="174"/>
      <c r="AR135" s="103" t="s">
        <v>54</v>
      </c>
      <c r="AT135" s="110" t="s">
        <v>38</v>
      </c>
      <c r="AU135" s="110" t="s">
        <v>40</v>
      </c>
      <c r="AY135" s="103" t="s">
        <v>69</v>
      </c>
      <c r="BK135" s="111" t="e">
        <f>SUM(#REF!)</f>
        <v>#REF!</v>
      </c>
    </row>
    <row r="136" spans="1:65" s="2" customFormat="1" ht="18" customHeight="1" x14ac:dyDescent="0.2">
      <c r="A136" s="17"/>
      <c r="B136" s="89"/>
      <c r="C136" s="113">
        <v>7</v>
      </c>
      <c r="D136" s="113" t="s">
        <v>70</v>
      </c>
      <c r="E136" s="114" t="s">
        <v>119</v>
      </c>
      <c r="F136" s="115" t="s">
        <v>122</v>
      </c>
      <c r="G136" s="116" t="s">
        <v>76</v>
      </c>
      <c r="H136" s="141">
        <v>180</v>
      </c>
      <c r="I136" s="141"/>
      <c r="J136" s="141">
        <f t="shared" ref="J136:J140" si="2">ROUND(I136*H136,3)</f>
        <v>0</v>
      </c>
      <c r="K136" s="148"/>
      <c r="L136" s="18"/>
      <c r="M136" s="118" t="s">
        <v>0</v>
      </c>
      <c r="N136" s="119" t="s">
        <v>22</v>
      </c>
      <c r="O136" s="32"/>
      <c r="P136" s="120" t="e">
        <f>O136*#REF!</f>
        <v>#REF!</v>
      </c>
      <c r="Q136" s="120">
        <v>3.2000000000000003E-4</v>
      </c>
      <c r="R136" s="120" t="e">
        <f>Q136*#REF!</f>
        <v>#REF!</v>
      </c>
      <c r="S136" s="120">
        <v>0</v>
      </c>
      <c r="T136" s="121" t="e">
        <f>S136*#REF!</f>
        <v>#REF!</v>
      </c>
      <c r="U136" s="17"/>
      <c r="V136" s="171"/>
      <c r="W136" s="171"/>
      <c r="X136" s="17"/>
      <c r="Y136" s="173"/>
      <c r="Z136" s="174"/>
      <c r="AA136" s="174"/>
      <c r="AB136" s="174"/>
      <c r="AC136" s="17"/>
      <c r="AD136" s="17"/>
      <c r="AE136" s="17"/>
      <c r="AR136" s="122" t="s">
        <v>79</v>
      </c>
      <c r="AT136" s="122" t="s">
        <v>70</v>
      </c>
      <c r="AU136" s="122" t="s">
        <v>54</v>
      </c>
      <c r="AY136" s="8" t="s">
        <v>69</v>
      </c>
      <c r="BE136" s="41">
        <f>IF(N136="základná",#REF!,0)</f>
        <v>0</v>
      </c>
      <c r="BF136" s="41" t="e">
        <f>IF(N136="znížená",#REF!,0)</f>
        <v>#REF!</v>
      </c>
      <c r="BG136" s="41">
        <f>IF(N136="zákl. prenesená",#REF!,0)</f>
        <v>0</v>
      </c>
      <c r="BH136" s="41">
        <f>IF(N136="zníž. prenesená",#REF!,0)</f>
        <v>0</v>
      </c>
      <c r="BI136" s="41">
        <f>IF(N136="nulová",#REF!,0)</f>
        <v>0</v>
      </c>
      <c r="BJ136" s="8" t="s">
        <v>54</v>
      </c>
      <c r="BK136" s="123" t="e">
        <f>ROUND(#REF!*#REF!,3)</f>
        <v>#REF!</v>
      </c>
      <c r="BL136" s="8" t="s">
        <v>79</v>
      </c>
      <c r="BM136" s="122" t="s">
        <v>93</v>
      </c>
    </row>
    <row r="137" spans="1:65" s="2" customFormat="1" ht="18" customHeight="1" x14ac:dyDescent="0.2">
      <c r="A137" s="17"/>
      <c r="B137" s="89"/>
      <c r="C137" s="113">
        <v>8</v>
      </c>
      <c r="D137" s="113" t="s">
        <v>70</v>
      </c>
      <c r="E137" s="114" t="s">
        <v>120</v>
      </c>
      <c r="F137" s="115" t="s">
        <v>121</v>
      </c>
      <c r="G137" s="116" t="s">
        <v>76</v>
      </c>
      <c r="H137" s="141">
        <v>180</v>
      </c>
      <c r="I137" s="141"/>
      <c r="J137" s="141">
        <f t="shared" si="2"/>
        <v>0</v>
      </c>
      <c r="K137" s="27"/>
      <c r="L137" s="18"/>
      <c r="M137" s="17"/>
      <c r="O137" s="17"/>
      <c r="P137" s="17"/>
      <c r="Q137" s="17"/>
      <c r="R137" s="17"/>
      <c r="S137" s="17"/>
      <c r="T137" s="17"/>
      <c r="U137" s="17"/>
      <c r="V137" s="171"/>
      <c r="W137" s="171"/>
      <c r="X137" s="17"/>
      <c r="Y137" s="173"/>
      <c r="Z137" s="174"/>
      <c r="AA137" s="174"/>
      <c r="AB137" s="174"/>
      <c r="AC137" s="17"/>
      <c r="AD137" s="17"/>
      <c r="AE137" s="17"/>
    </row>
    <row r="138" spans="1:65" ht="18" customHeight="1" x14ac:dyDescent="0.2">
      <c r="B138" s="89"/>
      <c r="C138" s="124">
        <v>9</v>
      </c>
      <c r="D138" s="124" t="s">
        <v>78</v>
      </c>
      <c r="E138" s="125" t="s">
        <v>96</v>
      </c>
      <c r="F138" s="126" t="s">
        <v>117</v>
      </c>
      <c r="G138" s="127" t="s">
        <v>71</v>
      </c>
      <c r="H138" s="145">
        <v>4.5</v>
      </c>
      <c r="I138" s="145"/>
      <c r="J138" s="145">
        <f t="shared" si="2"/>
        <v>0</v>
      </c>
      <c r="L138" s="139"/>
      <c r="V138" s="171"/>
      <c r="W138" s="171"/>
      <c r="Y138" s="173"/>
      <c r="Z138" s="174"/>
      <c r="AA138" s="174"/>
      <c r="AB138" s="174"/>
    </row>
    <row r="139" spans="1:65" ht="25.15" customHeight="1" x14ac:dyDescent="0.2">
      <c r="B139" s="89"/>
      <c r="C139" s="113">
        <v>10</v>
      </c>
      <c r="D139" s="113" t="s">
        <v>70</v>
      </c>
      <c r="E139" s="114" t="s">
        <v>88</v>
      </c>
      <c r="F139" s="115" t="s">
        <v>118</v>
      </c>
      <c r="G139" s="116" t="s">
        <v>71</v>
      </c>
      <c r="H139" s="141">
        <v>0.5</v>
      </c>
      <c r="I139" s="141"/>
      <c r="J139" s="141">
        <f t="shared" si="2"/>
        <v>0</v>
      </c>
      <c r="L139" s="139"/>
      <c r="V139" s="171"/>
      <c r="W139" s="171"/>
    </row>
    <row r="140" spans="1:65" ht="25.15" customHeight="1" x14ac:dyDescent="0.2">
      <c r="B140" s="89"/>
      <c r="C140" s="113">
        <v>11</v>
      </c>
      <c r="D140" s="113" t="s">
        <v>70</v>
      </c>
      <c r="E140" s="114" t="s">
        <v>89</v>
      </c>
      <c r="F140" s="115" t="s">
        <v>90</v>
      </c>
      <c r="G140" s="116" t="s">
        <v>75</v>
      </c>
      <c r="H140" s="141">
        <v>0.5</v>
      </c>
      <c r="I140" s="141"/>
      <c r="J140" s="141">
        <f t="shared" si="2"/>
        <v>0</v>
      </c>
      <c r="L140" s="139"/>
      <c r="V140" s="171"/>
      <c r="W140" s="171"/>
    </row>
    <row r="141" spans="1:65" ht="25.15" customHeight="1" x14ac:dyDescent="0.2">
      <c r="B141" s="102"/>
      <c r="C141" s="7"/>
      <c r="D141" s="103" t="s">
        <v>38</v>
      </c>
      <c r="E141" s="112">
        <v>764</v>
      </c>
      <c r="F141" s="112" t="s">
        <v>94</v>
      </c>
      <c r="G141" s="7"/>
      <c r="H141" s="7"/>
      <c r="I141" s="105"/>
      <c r="J141" s="150">
        <f>SUM(J142:J150)</f>
        <v>0</v>
      </c>
      <c r="L141" s="139"/>
      <c r="V141" s="171"/>
      <c r="W141" s="171"/>
    </row>
    <row r="142" spans="1:65" ht="18" customHeight="1" x14ac:dyDescent="0.2">
      <c r="B142" s="89"/>
      <c r="C142" s="113">
        <v>12</v>
      </c>
      <c r="D142" s="113" t="s">
        <v>70</v>
      </c>
      <c r="E142" s="114" t="s">
        <v>129</v>
      </c>
      <c r="F142" s="115" t="s">
        <v>128</v>
      </c>
      <c r="G142" s="116" t="s">
        <v>112</v>
      </c>
      <c r="H142" s="141">
        <v>1</v>
      </c>
      <c r="I142" s="141"/>
      <c r="J142" s="141">
        <f t="shared" ref="J142" si="3">ROUND(I142*H142,3)</f>
        <v>0</v>
      </c>
      <c r="L142" s="139"/>
      <c r="V142" s="171"/>
      <c r="W142" s="171"/>
    </row>
    <row r="143" spans="1:65" ht="18" customHeight="1" x14ac:dyDescent="0.2">
      <c r="B143" s="89"/>
      <c r="C143" s="113">
        <v>13</v>
      </c>
      <c r="D143" s="113" t="s">
        <v>70</v>
      </c>
      <c r="E143" s="114" t="s">
        <v>127</v>
      </c>
      <c r="F143" s="115" t="s">
        <v>126</v>
      </c>
      <c r="G143" s="116" t="s">
        <v>76</v>
      </c>
      <c r="H143" s="141">
        <v>95</v>
      </c>
      <c r="I143" s="141"/>
      <c r="J143" s="141">
        <f t="shared" ref="J143" si="4">ROUND(I143*H143,3)</f>
        <v>0</v>
      </c>
      <c r="L143" s="139"/>
      <c r="V143" s="171"/>
      <c r="W143" s="171"/>
    </row>
    <row r="144" spans="1:65" ht="18" customHeight="1" x14ac:dyDescent="0.2">
      <c r="B144" s="89"/>
      <c r="C144" s="113">
        <v>14</v>
      </c>
      <c r="D144" s="113" t="s">
        <v>70</v>
      </c>
      <c r="E144" s="114" t="s">
        <v>125</v>
      </c>
      <c r="F144" s="115" t="s">
        <v>142</v>
      </c>
      <c r="G144" s="116" t="s">
        <v>76</v>
      </c>
      <c r="H144" s="141">
        <v>180</v>
      </c>
      <c r="I144" s="141"/>
      <c r="J144" s="141">
        <f t="shared" ref="J144:J145" si="5">ROUND(I144*H144,3)</f>
        <v>0</v>
      </c>
      <c r="L144" s="139"/>
      <c r="V144" s="171"/>
      <c r="W144" s="171"/>
    </row>
    <row r="145" spans="2:23" ht="18" customHeight="1" x14ac:dyDescent="0.2">
      <c r="B145" s="89"/>
      <c r="C145" s="113">
        <v>15</v>
      </c>
      <c r="D145" s="113" t="s">
        <v>70</v>
      </c>
      <c r="E145" s="114" t="s">
        <v>97</v>
      </c>
      <c r="F145" s="115" t="s">
        <v>137</v>
      </c>
      <c r="G145" s="116" t="s">
        <v>83</v>
      </c>
      <c r="H145" s="141">
        <v>22</v>
      </c>
      <c r="I145" s="141"/>
      <c r="J145" s="141">
        <f t="shared" si="5"/>
        <v>0</v>
      </c>
      <c r="L145" s="139"/>
      <c r="V145" s="171"/>
      <c r="W145" s="171"/>
    </row>
    <row r="146" spans="2:23" ht="18" customHeight="1" x14ac:dyDescent="0.2">
      <c r="B146" s="89"/>
      <c r="C146" s="113">
        <v>16</v>
      </c>
      <c r="D146" s="113" t="s">
        <v>70</v>
      </c>
      <c r="E146" s="114" t="s">
        <v>124</v>
      </c>
      <c r="F146" s="115" t="s">
        <v>123</v>
      </c>
      <c r="G146" s="116" t="s">
        <v>83</v>
      </c>
      <c r="H146" s="141">
        <v>40</v>
      </c>
      <c r="I146" s="141"/>
      <c r="J146" s="141">
        <f t="shared" ref="J146:J150" si="6">ROUND(I146*H146,3)</f>
        <v>0</v>
      </c>
      <c r="L146" s="139"/>
      <c r="V146" s="171"/>
      <c r="W146" s="171"/>
    </row>
    <row r="147" spans="2:23" ht="18" customHeight="1" x14ac:dyDescent="0.2">
      <c r="B147" s="89"/>
      <c r="C147" s="113">
        <v>17</v>
      </c>
      <c r="D147" s="113" t="s">
        <v>70</v>
      </c>
      <c r="E147" s="114" t="s">
        <v>131</v>
      </c>
      <c r="F147" s="115" t="s">
        <v>130</v>
      </c>
      <c r="G147" s="116" t="s">
        <v>83</v>
      </c>
      <c r="H147" s="141">
        <v>11</v>
      </c>
      <c r="I147" s="141"/>
      <c r="J147" s="141">
        <f t="shared" si="6"/>
        <v>0</v>
      </c>
      <c r="L147" s="139"/>
      <c r="V147" s="171"/>
      <c r="W147" s="171"/>
    </row>
    <row r="148" spans="2:23" ht="18" customHeight="1" x14ac:dyDescent="0.2">
      <c r="B148" s="102"/>
      <c r="C148" s="113">
        <v>18</v>
      </c>
      <c r="D148" s="113" t="s">
        <v>70</v>
      </c>
      <c r="E148" s="114" t="s">
        <v>135</v>
      </c>
      <c r="F148" s="115" t="s">
        <v>134</v>
      </c>
      <c r="G148" s="116" t="s">
        <v>83</v>
      </c>
      <c r="H148" s="141">
        <v>5.5</v>
      </c>
      <c r="I148" s="141"/>
      <c r="J148" s="141">
        <f t="shared" si="6"/>
        <v>0</v>
      </c>
      <c r="L148" s="139"/>
      <c r="V148" s="171"/>
      <c r="W148" s="171"/>
    </row>
    <row r="149" spans="2:23" ht="18" customHeight="1" x14ac:dyDescent="0.2">
      <c r="B149" s="89"/>
      <c r="C149" s="113">
        <v>19</v>
      </c>
      <c r="D149" s="113" t="s">
        <v>70</v>
      </c>
      <c r="E149" s="114" t="s">
        <v>136</v>
      </c>
      <c r="F149" s="115" t="s">
        <v>143</v>
      </c>
      <c r="G149" s="116" t="s">
        <v>77</v>
      </c>
      <c r="H149" s="141">
        <v>2</v>
      </c>
      <c r="I149" s="141"/>
      <c r="J149" s="141">
        <f t="shared" si="6"/>
        <v>0</v>
      </c>
      <c r="L149" s="139"/>
      <c r="V149" s="171"/>
      <c r="W149" s="171"/>
    </row>
    <row r="150" spans="2:23" ht="25.15" customHeight="1" x14ac:dyDescent="0.2">
      <c r="B150" s="139"/>
      <c r="C150" s="113">
        <v>20</v>
      </c>
      <c r="D150" s="113" t="s">
        <v>70</v>
      </c>
      <c r="E150" s="114" t="s">
        <v>133</v>
      </c>
      <c r="F150" s="115" t="s">
        <v>132</v>
      </c>
      <c r="G150" s="116" t="s">
        <v>75</v>
      </c>
      <c r="H150" s="141">
        <v>2.5</v>
      </c>
      <c r="I150" s="141"/>
      <c r="J150" s="141">
        <f t="shared" si="6"/>
        <v>0</v>
      </c>
      <c r="L150" s="139"/>
      <c r="V150" s="171"/>
      <c r="W150" s="171"/>
    </row>
    <row r="151" spans="2:23" ht="25.9" customHeight="1" x14ac:dyDescent="0.2">
      <c r="B151" s="157"/>
      <c r="C151" s="158"/>
      <c r="D151" s="159" t="s">
        <v>38</v>
      </c>
      <c r="E151" s="160" t="s">
        <v>78</v>
      </c>
      <c r="F151" s="160" t="s">
        <v>110</v>
      </c>
      <c r="G151" s="158"/>
      <c r="H151" s="158"/>
      <c r="I151" s="161"/>
      <c r="J151" s="162">
        <f>J152</f>
        <v>0</v>
      </c>
      <c r="L151" s="139"/>
      <c r="V151" s="171"/>
      <c r="W151" s="171"/>
    </row>
    <row r="152" spans="2:23" ht="25.15" customHeight="1" x14ac:dyDescent="0.2">
      <c r="B152" s="157"/>
      <c r="C152" s="158"/>
      <c r="D152" s="159" t="s">
        <v>38</v>
      </c>
      <c r="E152" s="163">
        <v>921</v>
      </c>
      <c r="F152" s="163" t="s">
        <v>111</v>
      </c>
      <c r="G152" s="158"/>
      <c r="H152" s="158"/>
      <c r="I152" s="161"/>
      <c r="J152" s="164">
        <f>SUM(J153:J154)</f>
        <v>0</v>
      </c>
      <c r="L152" s="139"/>
      <c r="V152" s="171"/>
      <c r="W152" s="171"/>
    </row>
    <row r="153" spans="2:23" ht="18" customHeight="1" x14ac:dyDescent="0.2">
      <c r="B153" s="151"/>
      <c r="C153" s="152">
        <v>21</v>
      </c>
      <c r="D153" s="152" t="s">
        <v>70</v>
      </c>
      <c r="E153" s="153" t="s">
        <v>113</v>
      </c>
      <c r="F153" s="154" t="s">
        <v>114</v>
      </c>
      <c r="G153" s="155" t="s">
        <v>112</v>
      </c>
      <c r="H153" s="156">
        <v>1</v>
      </c>
      <c r="I153" s="156"/>
      <c r="J153" s="156">
        <f t="shared" ref="J153" si="7">ROUND(I153*H153,3)</f>
        <v>0</v>
      </c>
      <c r="L153" s="139"/>
    </row>
    <row r="154" spans="2:23" ht="18" customHeight="1" x14ac:dyDescent="0.2">
      <c r="B154" s="151"/>
      <c r="C154" s="152">
        <v>22</v>
      </c>
      <c r="D154" s="152" t="s">
        <v>70</v>
      </c>
      <c r="E154" s="153" t="s">
        <v>116</v>
      </c>
      <c r="F154" s="154" t="s">
        <v>115</v>
      </c>
      <c r="G154" s="155" t="s">
        <v>112</v>
      </c>
      <c r="H154" s="156">
        <v>1</v>
      </c>
      <c r="I154" s="156"/>
      <c r="J154" s="156">
        <f t="shared" ref="J154" si="8">ROUND(I154*H154,3)</f>
        <v>0</v>
      </c>
      <c r="L154" s="139"/>
    </row>
    <row r="155" spans="2:23" x14ac:dyDescent="0.2">
      <c r="B155" s="140"/>
      <c r="C155" s="27"/>
      <c r="D155" s="27"/>
      <c r="E155" s="27"/>
      <c r="F155" s="27"/>
      <c r="G155" s="27"/>
      <c r="H155" s="27"/>
      <c r="I155" s="71"/>
      <c r="J155" s="138"/>
    </row>
  </sheetData>
  <autoFilter ref="C123:K136"/>
  <mergeCells count="13">
    <mergeCell ref="Y134:AB134"/>
    <mergeCell ref="Y135:AB135"/>
    <mergeCell ref="Y136:AB136"/>
    <mergeCell ref="Y137:AB137"/>
    <mergeCell ref="Y138:AB138"/>
    <mergeCell ref="Y132:AB132"/>
    <mergeCell ref="Y133:AB133"/>
    <mergeCell ref="L2:V2"/>
    <mergeCell ref="E116:H116"/>
    <mergeCell ref="E7:H7"/>
    <mergeCell ref="E16:H16"/>
    <mergeCell ref="E25:H25"/>
    <mergeCell ref="E85:H85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 - Obnova strechy</vt:lpstr>
      <vt:lpstr>'Rozpočet - Obnova strechy'!Názvy_tlače</vt:lpstr>
      <vt:lpstr>'Rozpočet - Obnova strechy'!Oblasť_tlače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TREBUNA PC</dc:creator>
  <cp:lastModifiedBy>ĎURIŠOVÁ Eva</cp:lastModifiedBy>
  <cp:lastPrinted>2022-06-01T09:46:49Z</cp:lastPrinted>
  <dcterms:created xsi:type="dcterms:W3CDTF">2020-05-06T12:29:35Z</dcterms:created>
  <dcterms:modified xsi:type="dcterms:W3CDTF">2022-06-23T09:37:20Z</dcterms:modified>
</cp:coreProperties>
</file>