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ROZPOČTY\03  Rozpočet - Belá - Strážky\aktualizácia 14.4.2022\akt\"/>
    </mc:Choice>
  </mc:AlternateContent>
  <xr:revisionPtr revIDLastSave="0" documentId="13_ncr:1_{72582C0E-E854-48F3-BD4B-143B2134DA3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ekapitulácia stavby" sheetId="1" r:id="rId1"/>
    <sheet name="0720191 - SO.01 Záchytné ..." sheetId="2" r:id="rId2"/>
    <sheet name="0720192 - SO.02 - Prístup..." sheetId="3" r:id="rId3"/>
  </sheets>
  <definedNames>
    <definedName name="_xlnm._FilterDatabase" localSheetId="1" hidden="1">'0720191 - SO.01 Záchytné ...'!$C$131:$K$159</definedName>
    <definedName name="_xlnm._FilterDatabase" localSheetId="2" hidden="1">'0720192 - SO.02 - Prístup...'!$C$131:$K$157</definedName>
    <definedName name="_xlnm.Print_Titles" localSheetId="1">'0720191 - SO.01 Záchytné ...'!$131:$131</definedName>
    <definedName name="_xlnm.Print_Titles" localSheetId="2">'0720192 - SO.02 - Prístup...'!$131:$131</definedName>
    <definedName name="_xlnm.Print_Titles" localSheetId="0">'Rekapitulácia stavby'!$92:$92</definedName>
    <definedName name="_xlnm.Print_Area" localSheetId="1">'0720191 - SO.01 Záchytné ...'!$C$4:$J$76,'0720191 - SO.01 Záchytné ...'!$C$82:$J$113,'0720191 - SO.01 Záchytné ...'!$C$119:$J$159</definedName>
    <definedName name="_xlnm.Print_Area" localSheetId="2">'0720192 - SO.02 - Prístup...'!$C$4:$J$76,'0720192 - SO.02 - Prístup...'!$C$82:$J$113,'0720192 - SO.02 - Prístup...'!$C$119:$J$157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3" l="1"/>
  <c r="J38" i="3"/>
  <c r="AY96" i="1" s="1"/>
  <c r="J37" i="3"/>
  <c r="AX96" i="1" s="1"/>
  <c r="BI157" i="3"/>
  <c r="BH157" i="3"/>
  <c r="BG157" i="3"/>
  <c r="BE157" i="3"/>
  <c r="T157" i="3"/>
  <c r="T156" i="3"/>
  <c r="R157" i="3"/>
  <c r="R156" i="3" s="1"/>
  <c r="P157" i="3"/>
  <c r="P156" i="3" s="1"/>
  <c r="BI155" i="3"/>
  <c r="BH155" i="3"/>
  <c r="BG155" i="3"/>
  <c r="BE155" i="3"/>
  <c r="T155" i="3"/>
  <c r="T154" i="3"/>
  <c r="R155" i="3"/>
  <c r="R154" i="3"/>
  <c r="P155" i="3"/>
  <c r="P154" i="3" s="1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F126" i="3"/>
  <c r="E124" i="3"/>
  <c r="BI111" i="3"/>
  <c r="BH111" i="3"/>
  <c r="BG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BI106" i="3"/>
  <c r="BH106" i="3"/>
  <c r="BG106" i="3"/>
  <c r="BF106" i="3"/>
  <c r="BE106" i="3"/>
  <c r="F89" i="3"/>
  <c r="E87" i="3"/>
  <c r="J24" i="3"/>
  <c r="E24" i="3"/>
  <c r="J129" i="3" s="1"/>
  <c r="J23" i="3"/>
  <c r="J21" i="3"/>
  <c r="E21" i="3"/>
  <c r="J128" i="3" s="1"/>
  <c r="J20" i="3"/>
  <c r="J18" i="3"/>
  <c r="E18" i="3"/>
  <c r="F92" i="3"/>
  <c r="J17" i="3"/>
  <c r="J15" i="3"/>
  <c r="E15" i="3"/>
  <c r="F128" i="3" s="1"/>
  <c r="J14" i="3"/>
  <c r="J12" i="3"/>
  <c r="J89" i="3" s="1"/>
  <c r="E7" i="3"/>
  <c r="E85" i="3"/>
  <c r="J39" i="2"/>
  <c r="J38" i="2"/>
  <c r="AY95" i="1"/>
  <c r="J37" i="2"/>
  <c r="AX95" i="1" s="1"/>
  <c r="BI159" i="2"/>
  <c r="BH159" i="2"/>
  <c r="BG159" i="2"/>
  <c r="BE159" i="2"/>
  <c r="T159" i="2"/>
  <c r="T158" i="2" s="1"/>
  <c r="R159" i="2"/>
  <c r="R158" i="2"/>
  <c r="P159" i="2"/>
  <c r="P158" i="2"/>
  <c r="BI157" i="2"/>
  <c r="BH157" i="2"/>
  <c r="BG157" i="2"/>
  <c r="BE157" i="2"/>
  <c r="T157" i="2"/>
  <c r="T156" i="2"/>
  <c r="R157" i="2"/>
  <c r="R156" i="2" s="1"/>
  <c r="P157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F126" i="2"/>
  <c r="E124" i="2"/>
  <c r="BI111" i="2"/>
  <c r="BH111" i="2"/>
  <c r="BG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BI106" i="2"/>
  <c r="BH106" i="2"/>
  <c r="BG106" i="2"/>
  <c r="BF106" i="2"/>
  <c r="BE106" i="2"/>
  <c r="F89" i="2"/>
  <c r="E87" i="2"/>
  <c r="J24" i="2"/>
  <c r="E24" i="2"/>
  <c r="J129" i="2" s="1"/>
  <c r="J23" i="2"/>
  <c r="J21" i="2"/>
  <c r="E21" i="2"/>
  <c r="J128" i="2"/>
  <c r="J20" i="2"/>
  <c r="J18" i="2"/>
  <c r="E18" i="2"/>
  <c r="F129" i="2" s="1"/>
  <c r="J17" i="2"/>
  <c r="J15" i="2"/>
  <c r="E15" i="2"/>
  <c r="F91" i="2" s="1"/>
  <c r="J14" i="2"/>
  <c r="J12" i="2"/>
  <c r="J89" i="2" s="1"/>
  <c r="E7" i="2"/>
  <c r="E85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BK157" i="2"/>
  <c r="BK155" i="2"/>
  <c r="J148" i="2"/>
  <c r="BK150" i="2"/>
  <c r="J137" i="3"/>
  <c r="BK148" i="3"/>
  <c r="J151" i="3"/>
  <c r="J159" i="2"/>
  <c r="J154" i="2"/>
  <c r="BK137" i="2"/>
  <c r="J141" i="2"/>
  <c r="BK153" i="3"/>
  <c r="BK140" i="3"/>
  <c r="BK137" i="3"/>
  <c r="J141" i="3"/>
  <c r="J143" i="2"/>
  <c r="BK145" i="2"/>
  <c r="BK153" i="2"/>
  <c r="AS94" i="1"/>
  <c r="J143" i="3"/>
  <c r="J148" i="3"/>
  <c r="BK152" i="3"/>
  <c r="J137" i="2"/>
  <c r="J151" i="2"/>
  <c r="BK144" i="2"/>
  <c r="BK138" i="2"/>
  <c r="J157" i="3"/>
  <c r="J149" i="3"/>
  <c r="J144" i="3"/>
  <c r="BK141" i="3"/>
  <c r="J142" i="3"/>
  <c r="BK152" i="2"/>
  <c r="J150" i="2"/>
  <c r="J136" i="2"/>
  <c r="J142" i="2"/>
  <c r="J146" i="3"/>
  <c r="BK150" i="3"/>
  <c r="J140" i="3"/>
  <c r="BK136" i="3"/>
  <c r="BK146" i="2"/>
  <c r="BK148" i="2"/>
  <c r="J149" i="2"/>
  <c r="J145" i="2"/>
  <c r="J152" i="3"/>
  <c r="BK155" i="3"/>
  <c r="BK147" i="3"/>
  <c r="BK138" i="3"/>
  <c r="BK151" i="2"/>
  <c r="BK143" i="2"/>
  <c r="BK154" i="2"/>
  <c r="J144" i="2"/>
  <c r="J155" i="3"/>
  <c r="BK135" i="3"/>
  <c r="J153" i="3"/>
  <c r="J138" i="3"/>
  <c r="BK159" i="2"/>
  <c r="BK149" i="2"/>
  <c r="J155" i="2"/>
  <c r="BK139" i="2"/>
  <c r="BK136" i="2"/>
  <c r="BK151" i="3"/>
  <c r="BK149" i="3"/>
  <c r="J147" i="3"/>
  <c r="J135" i="3"/>
  <c r="BK135" i="2"/>
  <c r="J138" i="2"/>
  <c r="J157" i="2"/>
  <c r="J153" i="2"/>
  <c r="J146" i="2"/>
  <c r="BK144" i="3"/>
  <c r="BK157" i="3"/>
  <c r="J150" i="3"/>
  <c r="BK146" i="3"/>
  <c r="BK141" i="2"/>
  <c r="BK142" i="2"/>
  <c r="J152" i="2"/>
  <c r="J135" i="2"/>
  <c r="J139" i="2"/>
  <c r="J136" i="3"/>
  <c r="BK142" i="3"/>
  <c r="BK143" i="3"/>
  <c r="R147" i="2" l="1"/>
  <c r="T140" i="2"/>
  <c r="BK147" i="2"/>
  <c r="J147" i="2"/>
  <c r="J100" i="2" s="1"/>
  <c r="BK140" i="2"/>
  <c r="J140" i="2"/>
  <c r="J99" i="2" s="1"/>
  <c r="BK134" i="3"/>
  <c r="J134" i="3"/>
  <c r="J98" i="3"/>
  <c r="BK134" i="2"/>
  <c r="R140" i="2"/>
  <c r="BK139" i="3"/>
  <c r="J139" i="3"/>
  <c r="J99" i="3"/>
  <c r="T134" i="2"/>
  <c r="T134" i="3"/>
  <c r="P139" i="3"/>
  <c r="P145" i="3"/>
  <c r="P134" i="2"/>
  <c r="T147" i="2"/>
  <c r="P134" i="3"/>
  <c r="P133" i="3" s="1"/>
  <c r="P132" i="3" s="1"/>
  <c r="AU96" i="1" s="1"/>
  <c r="T139" i="3"/>
  <c r="R134" i="2"/>
  <c r="R133" i="2" s="1"/>
  <c r="R132" i="2" s="1"/>
  <c r="P140" i="2"/>
  <c r="R139" i="3"/>
  <c r="P147" i="2"/>
  <c r="BK145" i="3"/>
  <c r="J145" i="3"/>
  <c r="J100" i="3" s="1"/>
  <c r="R134" i="3"/>
  <c r="R145" i="3"/>
  <c r="T145" i="3"/>
  <c r="BK158" i="2"/>
  <c r="J158" i="2" s="1"/>
  <c r="J102" i="2" s="1"/>
  <c r="BK156" i="2"/>
  <c r="J156" i="2" s="1"/>
  <c r="J101" i="2" s="1"/>
  <c r="BK154" i="3"/>
  <c r="J154" i="3"/>
  <c r="J101" i="3" s="1"/>
  <c r="BK156" i="3"/>
  <c r="J156" i="3" s="1"/>
  <c r="J102" i="3" s="1"/>
  <c r="J126" i="3"/>
  <c r="BF137" i="3"/>
  <c r="BF143" i="3"/>
  <c r="J134" i="2"/>
  <c r="J98" i="2" s="1"/>
  <c r="BF140" i="3"/>
  <c r="BF150" i="3"/>
  <c r="BF135" i="3"/>
  <c r="BF141" i="3"/>
  <c r="BF146" i="3"/>
  <c r="F91" i="3"/>
  <c r="E122" i="3"/>
  <c r="F129" i="3"/>
  <c r="BF153" i="3"/>
  <c r="BF157" i="3"/>
  <c r="J91" i="3"/>
  <c r="BF136" i="3"/>
  <c r="BF142" i="3"/>
  <c r="BF144" i="3"/>
  <c r="BF151" i="3"/>
  <c r="BF155" i="3"/>
  <c r="BF147" i="3"/>
  <c r="BF149" i="3"/>
  <c r="BF152" i="3"/>
  <c r="J92" i="3"/>
  <c r="BF138" i="3"/>
  <c r="BF148" i="3"/>
  <c r="E122" i="2"/>
  <c r="F92" i="2"/>
  <c r="BF139" i="2"/>
  <c r="F128" i="2"/>
  <c r="BF149" i="2"/>
  <c r="J91" i="2"/>
  <c r="BF141" i="2"/>
  <c r="J126" i="2"/>
  <c r="BF135" i="2"/>
  <c r="BF138" i="2"/>
  <c r="BF157" i="2"/>
  <c r="J92" i="2"/>
  <c r="BF137" i="2"/>
  <c r="BF145" i="2"/>
  <c r="BF142" i="2"/>
  <c r="BF153" i="2"/>
  <c r="BF155" i="2"/>
  <c r="BF148" i="2"/>
  <c r="BF159" i="2"/>
  <c r="BF146" i="2"/>
  <c r="BF151" i="2"/>
  <c r="BF154" i="2"/>
  <c r="BF143" i="2"/>
  <c r="BF144" i="2"/>
  <c r="BF150" i="2"/>
  <c r="BF152" i="2"/>
  <c r="BF136" i="2"/>
  <c r="F35" i="3"/>
  <c r="AZ96" i="1"/>
  <c r="J35" i="2"/>
  <c r="AV95" i="1"/>
  <c r="F37" i="2"/>
  <c r="BB95" i="1"/>
  <c r="F35" i="2"/>
  <c r="AZ95" i="1" s="1"/>
  <c r="AZ94" i="1" s="1"/>
  <c r="AV94" i="1" s="1"/>
  <c r="J35" i="3"/>
  <c r="AV96" i="1" s="1"/>
  <c r="F38" i="3"/>
  <c r="BC96" i="1"/>
  <c r="F38" i="2"/>
  <c r="BC95" i="1"/>
  <c r="BC94" i="1" s="1"/>
  <c r="W35" i="1" s="1"/>
  <c r="F37" i="3"/>
  <c r="BB96" i="1" s="1"/>
  <c r="F39" i="3"/>
  <c r="BD96" i="1"/>
  <c r="F39" i="2"/>
  <c r="BD95" i="1"/>
  <c r="BD94" i="1"/>
  <c r="W36" i="1"/>
  <c r="R133" i="3" l="1"/>
  <c r="R132" i="3" s="1"/>
  <c r="T133" i="3"/>
  <c r="T132" i="3"/>
  <c r="P133" i="2"/>
  <c r="P132" i="2"/>
  <c r="AU95" i="1" s="1"/>
  <c r="AU94" i="1" s="1"/>
  <c r="T133" i="2"/>
  <c r="T132" i="2" s="1"/>
  <c r="BK133" i="2"/>
  <c r="BK132" i="2" s="1"/>
  <c r="J132" i="2" s="1"/>
  <c r="J96" i="2" s="1"/>
  <c r="BK133" i="3"/>
  <c r="BK132" i="3"/>
  <c r="J132" i="3"/>
  <c r="J96" i="3"/>
  <c r="J113" i="3" s="1"/>
  <c r="J30" i="3"/>
  <c r="BB94" i="1"/>
  <c r="AX94" i="1" s="1"/>
  <c r="J111" i="3"/>
  <c r="J105" i="3" s="1"/>
  <c r="AY94" i="1"/>
  <c r="J30" i="2" l="1"/>
  <c r="J111" i="2" s="1"/>
  <c r="J105" i="2" s="1"/>
  <c r="J113" i="2" s="1"/>
  <c r="BF111" i="2"/>
  <c r="BF111" i="3"/>
  <c r="F36" i="3" s="1"/>
  <c r="BA96" i="1" s="1"/>
  <c r="J31" i="3"/>
  <c r="J31" i="2"/>
  <c r="J133" i="3"/>
  <c r="J97" i="3"/>
  <c r="J133" i="2"/>
  <c r="J97" i="2"/>
  <c r="J36" i="2"/>
  <c r="AW95" i="1" s="1"/>
  <c r="AT95" i="1" s="1"/>
  <c r="W34" i="1"/>
  <c r="J36" i="3"/>
  <c r="AW96" i="1" s="1"/>
  <c r="AT96" i="1" s="1"/>
  <c r="J32" i="3"/>
  <c r="AG96" i="1" s="1"/>
  <c r="J32" i="2"/>
  <c r="AG95" i="1" s="1"/>
  <c r="F36" i="2"/>
  <c r="BA95" i="1" s="1"/>
  <c r="BA94" i="1" l="1"/>
  <c r="AW94" i="1" s="1"/>
  <c r="AK33" i="1" s="1"/>
  <c r="AG94" i="1"/>
  <c r="AG101" i="1" s="1"/>
  <c r="CD101" i="1" s="1"/>
  <c r="J41" i="2"/>
  <c r="AN95" i="1"/>
  <c r="J41" i="3"/>
  <c r="AN96" i="1"/>
  <c r="AV101" i="1"/>
  <c r="BY101" i="1" s="1"/>
  <c r="AK26" i="1"/>
  <c r="AG102" i="1"/>
  <c r="CD102" i="1" s="1"/>
  <c r="AG100" i="1"/>
  <c r="CD100" i="1" s="1"/>
  <c r="AG99" i="1"/>
  <c r="AV99" i="1"/>
  <c r="BY99" i="1" s="1"/>
  <c r="W33" i="1"/>
  <c r="AT94" i="1"/>
  <c r="AN94" i="1"/>
  <c r="CD99" i="1" l="1"/>
  <c r="AG98" i="1"/>
  <c r="AK27" i="1"/>
  <c r="AK29" i="1" s="1"/>
  <c r="AV102" i="1"/>
  <c r="BY102" i="1" s="1"/>
  <c r="AN101" i="1"/>
  <c r="W32" i="1"/>
  <c r="AV100" i="1"/>
  <c r="BY100" i="1" s="1"/>
  <c r="AN99" i="1"/>
  <c r="AK32" i="1" l="1"/>
  <c r="AN100" i="1"/>
  <c r="AG104" i="1"/>
  <c r="AN102" i="1"/>
  <c r="AK38" i="1" l="1"/>
  <c r="AN98" i="1"/>
  <c r="AN104" i="1" l="1"/>
</calcChain>
</file>

<file path=xl/sharedStrings.xml><?xml version="1.0" encoding="utf-8"?>
<sst xmlns="http://schemas.openxmlformats.org/spreadsheetml/2006/main" count="1083" uniqueCount="232">
  <si>
    <t>Export Komplet</t>
  </si>
  <si>
    <t/>
  </si>
  <si>
    <t>2.0</t>
  </si>
  <si>
    <t>False</t>
  </si>
  <si>
    <t>{1d01d126-eaf3-4cf7-808d-ef847a4d5b6b}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</si>
  <si>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</si>
  <si>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</si>
  <si>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</si>
  <si>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</si>
  <si>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</si>
  <si>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</si>
  <si>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</si>
  <si>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</si>
  <si>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072019/2021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</si>
  <si>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</si>
  <si>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</si>
  <si>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Dobudovanie infraštruktúry k občianskej vybavenosti v Spišskej Belej - Strážky</t>
  </si>
  <si>
    <t>JKSO:</t>
  </si>
  <si>
    <t>KS:</t>
  </si>
  <si>
    <t>Miesto:</t>
  </si>
  <si>
    <t xml:space="preserve">Spišská Belá - Strážky </t>
  </si>
  <si>
    <t>Dátum:</t>
  </si>
  <si>
    <t>Objednávateľ:</t>
  </si>
  <si>
    <t>IČO:</t>
  </si>
  <si>
    <t xml:space="preserve">Mesto Spišská Belá </t>
  </si>
  <si>
    <t>IČ DPH:</t>
  </si>
  <si>
    <t>Zhotoviteľ:</t>
  </si>
  <si>
    <t>Vyplň údaj</t>
  </si>
  <si>
    <t>Projektant:</t>
  </si>
  <si>
    <t xml:space="preserve">Ing. Jozef Trebuňa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</si>
  <si>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</si>
  <si>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</si>
  <si>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</si>
  <si>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</si>
  <si>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</si>
  <si>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</si>
  <si>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</si>
  <si>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</si>
  <si>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</si>
  <si>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</si>
  <si>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</si>
  <si>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</si>
  <si>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</si>
  <si>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</si>
  <si>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</si>
  <si>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</si>
  <si>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</si>
  <si>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</si>
  <si>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</si>
  <si>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</si>
  <si>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</si>
  <si>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</si>
  <si>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</si>
  <si>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</si>
  <si>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</si>
  <si>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</si>
  <si>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</si>
  <si>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</si>
  <si>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</si>
  <si>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</si>
  <si>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</si>
  <si>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</si>
  <si>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</si>
  <si>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</si>
  <si>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</si>
  <si>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</si>
  <si>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</si>
  <si>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</si>
  <si>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</si>
  <si>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</si>
  <si>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</si>
  <si>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</si>
  <si>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</si>
  <si>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</si>
  <si>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</si>
  <si>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</si>
  <si>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</si>
  <si>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</si>
  <si>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</si>
  <si>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</si>
  <si>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0720191</t>
  </si>
  <si>
    <t>SO.01 Záchytné parkovisko</t>
  </si>
  <si>
    <t>STA</t>
  </si>
  <si>
    <t>1</t>
  </si>
  <si>
    <t>{3d153cc0-3a2f-414c-9c80-511b1c4fb693}</t>
  </si>
  <si>
    <t>0720192</t>
  </si>
  <si>
    <t xml:space="preserve">SO.02 - Prístupová komunikácia </t>
  </si>
  <si>
    <t>{c5cb07a7-4378-47e8-967d-74ac62504a03}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</si>
  <si>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</si>
  <si>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</si>
  <si>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</si>
  <si>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</si>
  <si>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</si>
  <si>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</si>
  <si>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</si>
  <si>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</si>
  <si>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</si>
  <si>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</si>
  <si>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</si>
  <si>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0720191 - SO.01 Záchytné parkovisko</t>
  </si>
  <si>
    <t xml:space="preserve"> 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</si>
  <si>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</si>
  <si>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</si>
  <si>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</si>
  <si>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</si>
  <si>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</si>
  <si>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</si>
  <si>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</si>
  <si>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</si>
  <si>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</si>
  <si>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</si>
  <si>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</si>
  <si>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</si>
  <si>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</si>
  <si>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</si>
  <si>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</si>
  <si>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</si>
  <si>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</si>
  <si>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</si>
  <si>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</si>
  <si>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</si>
  <si>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</si>
  <si>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</si>
  <si>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</si>
  <si>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</si>
  <si>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</si>
  <si>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</si>
  <si>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</si>
  <si>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</si>
  <si>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</si>
  <si>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</si>
  <si>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</si>
  <si>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</si>
  <si>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</si>
  <si>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</si>
  <si>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</si>
  <si>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</si>
  <si>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</si>
  <si>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</si>
  <si>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</si>
  <si>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122301102</t>
  </si>
  <si>
    <t>Odkopávka a prekopávka nezapažená v hornine 4, nad 100 do 1000 m3</t>
  </si>
  <si>
    <t>m3</t>
  </si>
  <si>
    <t>4</t>
  </si>
  <si>
    <t>122301109</t>
  </si>
  <si>
    <t>Odkopávky a prekopávky nezapažené. Príplatok za lepivosť horniny 4</t>
  </si>
  <si>
    <t>3</t>
  </si>
  <si>
    <t>162501122</t>
  </si>
  <si>
    <t>Vodorovné premiestnenie výkopku po spevnenej ceste z horniny tr.1-4, nad 100 do 1000 m3 na vzdialenosť do 3000 m</t>
  </si>
  <si>
    <t>6</t>
  </si>
  <si>
    <t>171201202</t>
  </si>
  <si>
    <t>Uloženie sypaniny na skládky nad 100 do 1000 m3</t>
  </si>
  <si>
    <t>8</t>
  </si>
  <si>
    <t>5</t>
  </si>
  <si>
    <t>171209002</t>
  </si>
  <si>
    <t>Poplatok za skladovanie - zemina a kamenivo (17 05) ostatné</t>
  </si>
  <si>
    <t>t</t>
  </si>
  <si>
    <t>10</t>
  </si>
  <si>
    <t>Komunikácie</t>
  </si>
  <si>
    <t>561121111</t>
  </si>
  <si>
    <t>Zhotovenie podkladu mechanicky spevnenej zeminy hr. 150 mm</t>
  </si>
  <si>
    <t>m2</t>
  </si>
  <si>
    <t>12</t>
  </si>
  <si>
    <t>7</t>
  </si>
  <si>
    <t>564720111</t>
  </si>
  <si>
    <t>Podklad alebo kryt z kameniva hrubého drveného veľ. 0-16 mm s rozprestretím a zhutnením hr. 80 mm</t>
  </si>
  <si>
    <t>14</t>
  </si>
  <si>
    <t>564760211_V1</t>
  </si>
  <si>
    <t>Podklad alebo kryt z kameniva hrubého drveného veľ. 0-32 mm s rozprestretím a zhutnením hr. 300 mm</t>
  </si>
  <si>
    <t>16</t>
  </si>
  <si>
    <t>9</t>
  </si>
  <si>
    <t>596911224</t>
  </si>
  <si>
    <t>Kladenie betónovej zámkovej dlažby pozemných komunikácií hr. 80 mm pre peších nad 300 m2 so zriadením lôžka z kameniva hr. 50 mm</t>
  </si>
  <si>
    <t>18</t>
  </si>
  <si>
    <t>M</t>
  </si>
  <si>
    <t>592460012600</t>
  </si>
  <si>
    <t>Dlažba betónová drenážna, rozmer 200x200x80 mm, hnedá farba</t>
  </si>
  <si>
    <t>11</t>
  </si>
  <si>
    <t>592460012600_V1</t>
  </si>
  <si>
    <t>Dlažba betónová drenážna, rozmer 200x200x80 mm, sivá farba</t>
  </si>
  <si>
    <t>22</t>
  </si>
  <si>
    <t>Ostatné konštrukcie a práce-búranie</t>
  </si>
  <si>
    <t>916361112</t>
  </si>
  <si>
    <t>Osadenie cestného obrubníka betónového ležatého do lôžka z betónu prostého tr. C 16/20 s bočnou oporou</t>
  </si>
  <si>
    <t>m</t>
  </si>
  <si>
    <t>24</t>
  </si>
  <si>
    <t>13</t>
  </si>
  <si>
    <t>592170002400</t>
  </si>
  <si>
    <t>Obrubník cestný nábehový, lxšxv 1000x200x150(100) mm</t>
  </si>
  <si>
    <t>ks</t>
  </si>
  <si>
    <t>26</t>
  </si>
  <si>
    <t>916362112</t>
  </si>
  <si>
    <t>Osadenie cestného obrubníka betónového stojatého do lôžka z betónu prostého tr. C 16/20 s bočnou oporou</t>
  </si>
  <si>
    <t>28</t>
  </si>
  <si>
    <t>15</t>
  </si>
  <si>
    <t>592170002200</t>
  </si>
  <si>
    <t>Obrubník cestný, lxšxv 1000x150x260 mm, skosenie 120/40 mm</t>
  </si>
  <si>
    <t>30</t>
  </si>
  <si>
    <t>918101112</t>
  </si>
  <si>
    <t>Lôžko pod obrubníky, krajníky alebo obruby z dlažobných kociek z betónu prostého tr. C 16/20</t>
  </si>
  <si>
    <t>32</t>
  </si>
  <si>
    <t>17</t>
  </si>
  <si>
    <t>979081111</t>
  </si>
  <si>
    <t>Odvoz sutiny a vybúraných hmôt na skládku do 1 km</t>
  </si>
  <si>
    <t>34</t>
  </si>
  <si>
    <t>979081121</t>
  </si>
  <si>
    <t>Odvoz sutiny a vybúraných hmôt na skládku za každý ďalší 1 km</t>
  </si>
  <si>
    <t>36</t>
  </si>
  <si>
    <t>19</t>
  </si>
  <si>
    <t>979089012</t>
  </si>
  <si>
    <t>Poplatok za skladovanie - betón, tehly, dlaždice (17 01 ), ostatné</t>
  </si>
  <si>
    <t>38</t>
  </si>
  <si>
    <t>99</t>
  </si>
  <si>
    <t>Presun hmôt HSV</t>
  </si>
  <si>
    <t>998225111</t>
  </si>
  <si>
    <t>Presun hmôt pre pozemnú komunikáciu a letisko s krytom asfaltovým akejkoľvek dĺžky objektu</t>
  </si>
  <si>
    <t>40</t>
  </si>
  <si>
    <t>Vedľajšie rozpočtové náklady</t>
  </si>
  <si>
    <t>21</t>
  </si>
  <si>
    <t>000300016</t>
  </si>
  <si>
    <t>Geodetické práce - vykonávané pred výstavbou určenie vytyčovacej siete, vytýčenie staveniska, staveb. objektu</t>
  </si>
  <si>
    <t>kpl</t>
  </si>
  <si>
    <t>42</t>
  </si>
  <si>
    <t xml:space="preserve">0720192 - SO.02 - Prístupová komunikácia </t>
  </si>
  <si>
    <t>564772111</t>
  </si>
  <si>
    <t>Podklad alebo kryt z kameniva hrubého drveného veľ. 32-63 mm (vibr.štrk) po zhut.hr. 250 mm</t>
  </si>
  <si>
    <t>564962111</t>
  </si>
  <si>
    <t>Podklad z mechanicky spevneného kameniva MSK s rozprestretím a zhutnením, po zhutnení hr. 200 mm</t>
  </si>
  <si>
    <t>577134231</t>
  </si>
  <si>
    <t>Asfaltový betón vrstva obrusná AC 11 O v pruhu š. do 3 m z nemodifik. asfaltu tr. II, po zhutnení hr. 40 mm</t>
  </si>
  <si>
    <t>577164331</t>
  </si>
  <si>
    <t>Asfaltový betón vrstva obrusná alebo ložná AC 16 v pruhu š. do 3 m z nemodifik. asfaltu tr. II, po zhutnení hr.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</si>
</sst>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3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topLeftCell="A3" workbookViewId="0">
      <selection activeCell="AO57" sqref="AO5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44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7" t="s">
        <v>13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7"/>
      <c r="BE5" s="224" t="s">
        <v>14</v>
      </c>
      <c r="BS5" s="14" t="s">
        <v>6</v>
      </c>
    </row>
    <row r="6" spans="1:74" s="1" customFormat="1" ht="36.9" customHeight="1">
      <c r="B6" s="17"/>
      <c r="D6" s="23" t="s">
        <v>15</v>
      </c>
      <c r="K6" s="229" t="s">
        <v>16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7"/>
      <c r="BE6" s="225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25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199">
        <v>44665</v>
      </c>
      <c r="AR8" s="17"/>
      <c r="BE8" s="225"/>
      <c r="BS8" s="14" t="s">
        <v>6</v>
      </c>
    </row>
    <row r="9" spans="1:74" s="1" customFormat="1" ht="14.4" customHeight="1">
      <c r="B9" s="17"/>
      <c r="AR9" s="17"/>
      <c r="BE9" s="22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25"/>
      <c r="BS10" s="14" t="s">
        <v>6</v>
      </c>
    </row>
    <row r="11" spans="1:74" s="1" customFormat="1" ht="18.45" customHeight="1">
      <c r="B11" s="17"/>
      <c r="E11" s="22" t="s">
        <v>24</v>
      </c>
      <c r="AK11" s="24" t="s">
        <v>25</v>
      </c>
      <c r="AN11" s="22" t="s">
        <v>1</v>
      </c>
      <c r="AR11" s="17"/>
      <c r="BE11" s="225"/>
      <c r="BS11" s="14" t="s">
        <v>6</v>
      </c>
    </row>
    <row r="12" spans="1:74" s="1" customFormat="1" ht="6.9" customHeight="1">
      <c r="B12" s="17"/>
      <c r="AR12" s="17"/>
      <c r="BE12" s="22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25"/>
      <c r="BS13" s="14" t="s">
        <v>6</v>
      </c>
    </row>
    <row r="14" spans="1:74" ht="13.2">
      <c r="B14" s="17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4" t="s">
        <v>25</v>
      </c>
      <c r="AN14" s="26" t="s">
        <v>27</v>
      </c>
      <c r="AR14" s="17"/>
      <c r="BE14" s="225"/>
      <c r="BS14" s="14" t="s">
        <v>6</v>
      </c>
    </row>
    <row r="15" spans="1:74" s="1" customFormat="1" ht="6.9" customHeight="1">
      <c r="B15" s="17"/>
      <c r="AR15" s="17"/>
      <c r="BE15" s="22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25"/>
      <c r="BS16" s="14" t="s">
        <v>3</v>
      </c>
    </row>
    <row r="17" spans="1:71" s="1" customFormat="1" ht="18.45" customHeight="1">
      <c r="B17" s="17"/>
      <c r="E17" s="22" t="s">
        <v>29</v>
      </c>
      <c r="AK17" s="24" t="s">
        <v>25</v>
      </c>
      <c r="AN17" s="22" t="s">
        <v>1</v>
      </c>
      <c r="AR17" s="17"/>
      <c r="BE17" s="225"/>
      <c r="BS17" s="14" t="s">
        <v>30</v>
      </c>
    </row>
    <row r="18" spans="1:71" s="1" customFormat="1" ht="6.9" customHeight="1">
      <c r="B18" s="17"/>
      <c r="AR18" s="17"/>
      <c r="BE18" s="225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25"/>
      <c r="BS19" s="14" t="s">
        <v>6</v>
      </c>
    </row>
    <row r="20" spans="1:71" s="1" customFormat="1" ht="18.45" customHeight="1">
      <c r="B20" s="17"/>
      <c r="E20" s="22" t="s">
        <v>29</v>
      </c>
      <c r="AK20" s="24" t="s">
        <v>25</v>
      </c>
      <c r="AN20" s="22" t="s">
        <v>1</v>
      </c>
      <c r="AR20" s="17"/>
      <c r="BE20" s="225"/>
      <c r="BS20" s="14" t="s">
        <v>30</v>
      </c>
    </row>
    <row r="21" spans="1:71" s="1" customFormat="1" ht="6.9" customHeight="1">
      <c r="B21" s="17"/>
      <c r="AR21" s="17"/>
      <c r="BE21" s="225"/>
    </row>
    <row r="22" spans="1:71" s="1" customFormat="1" ht="12" customHeight="1">
      <c r="B22" s="17"/>
      <c r="D22" s="24" t="s">
        <v>32</v>
      </c>
      <c r="AR22" s="17"/>
      <c r="BE22" s="225"/>
    </row>
    <row r="23" spans="1:71" s="1" customFormat="1" ht="16.5" customHeight="1">
      <c r="B23" s="17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7"/>
      <c r="BE23" s="225"/>
    </row>
    <row r="24" spans="1:71" s="1" customFormat="1" ht="6.9" customHeight="1">
      <c r="B24" s="17"/>
      <c r="AR24" s="17"/>
      <c r="BE24" s="225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5"/>
    </row>
    <row r="26" spans="1:71" s="1" customFormat="1" ht="14.4" customHeight="1">
      <c r="B26" s="17"/>
      <c r="D26" s="29" t="s">
        <v>33</v>
      </c>
      <c r="AK26" s="233">
        <f>ROUND(AG94,2)</f>
        <v>0</v>
      </c>
      <c r="AL26" s="228"/>
      <c r="AM26" s="228"/>
      <c r="AN26" s="228"/>
      <c r="AO26" s="228"/>
      <c r="AR26" s="17"/>
      <c r="BE26" s="225"/>
    </row>
    <row r="27" spans="1:71" s="1" customFormat="1" ht="14.4" customHeight="1">
      <c r="B27" s="17"/>
      <c r="D27" s="29" t="s">
        <v>34</v>
      </c>
      <c r="AK27" s="233">
        <f>ROUND(AG98, 2)</f>
        <v>0</v>
      </c>
      <c r="AL27" s="233"/>
      <c r="AM27" s="233"/>
      <c r="AN27" s="233"/>
      <c r="AO27" s="233"/>
      <c r="AR27" s="17"/>
      <c r="BE27" s="225"/>
    </row>
    <row r="28" spans="1:7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225"/>
    </row>
    <row r="29" spans="1:71" s="2" customFormat="1" ht="25.95" customHeight="1">
      <c r="A29" s="31"/>
      <c r="B29" s="32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4">
        <f>ROUND(AK26 + AK27, 2)</f>
        <v>0</v>
      </c>
      <c r="AL29" s="235"/>
      <c r="AM29" s="235"/>
      <c r="AN29" s="235"/>
      <c r="AO29" s="235"/>
      <c r="AP29" s="31"/>
      <c r="AQ29" s="31"/>
      <c r="AR29" s="32"/>
      <c r="BE29" s="225"/>
    </row>
    <row r="30" spans="1:71" s="2" customFormat="1" ht="6.9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225"/>
    </row>
    <row r="31" spans="1:71" s="2" customFormat="1" ht="13.2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236" t="s">
        <v>36</v>
      </c>
      <c r="M31" s="236"/>
      <c r="N31" s="236"/>
      <c r="O31" s="236"/>
      <c r="P31" s="236"/>
      <c r="Q31" s="31"/>
      <c r="R31" s="31"/>
      <c r="S31" s="31"/>
      <c r="T31" s="31"/>
      <c r="U31" s="31"/>
      <c r="V31" s="31"/>
      <c r="W31" s="236" t="s">
        <v>37</v>
      </c>
      <c r="X31" s="236"/>
      <c r="Y31" s="236"/>
      <c r="Z31" s="236"/>
      <c r="AA31" s="236"/>
      <c r="AB31" s="236"/>
      <c r="AC31" s="236"/>
      <c r="AD31" s="236"/>
      <c r="AE31" s="236"/>
      <c r="AF31" s="31"/>
      <c r="AG31" s="31"/>
      <c r="AH31" s="31"/>
      <c r="AI31" s="31"/>
      <c r="AJ31" s="31"/>
      <c r="AK31" s="236" t="s">
        <v>38</v>
      </c>
      <c r="AL31" s="236"/>
      <c r="AM31" s="236"/>
      <c r="AN31" s="236"/>
      <c r="AO31" s="236"/>
      <c r="AP31" s="31"/>
      <c r="AQ31" s="31"/>
      <c r="AR31" s="32"/>
      <c r="BE31" s="225"/>
    </row>
    <row r="32" spans="1:71" s="3" customFormat="1" ht="14.4" customHeight="1">
      <c r="B32" s="36"/>
      <c r="D32" s="24" t="s">
        <v>39</v>
      </c>
      <c r="F32" s="37" t="s">
        <v>40</v>
      </c>
      <c r="L32" s="239">
        <v>0.2</v>
      </c>
      <c r="M32" s="238"/>
      <c r="N32" s="238"/>
      <c r="O32" s="238"/>
      <c r="P32" s="238"/>
      <c r="Q32" s="38"/>
      <c r="R32" s="38"/>
      <c r="S32" s="38"/>
      <c r="T32" s="38"/>
      <c r="U32" s="38"/>
      <c r="V32" s="38"/>
      <c r="W32" s="237">
        <f>ROUND(AZ94 + SUM(CD98:CD102), 2)</f>
        <v>0</v>
      </c>
      <c r="X32" s="238"/>
      <c r="Y32" s="238"/>
      <c r="Z32" s="238"/>
      <c r="AA32" s="238"/>
      <c r="AB32" s="238"/>
      <c r="AC32" s="238"/>
      <c r="AD32" s="238"/>
      <c r="AE32" s="238"/>
      <c r="AF32" s="38"/>
      <c r="AG32" s="38"/>
      <c r="AH32" s="38"/>
      <c r="AI32" s="38"/>
      <c r="AJ32" s="38"/>
      <c r="AK32" s="237">
        <f>ROUND(AV94 + SUM(BY98:BY102), 2)</f>
        <v>0</v>
      </c>
      <c r="AL32" s="238"/>
      <c r="AM32" s="238"/>
      <c r="AN32" s="238"/>
      <c r="AO32" s="238"/>
      <c r="AP32" s="38"/>
      <c r="AQ32" s="38"/>
      <c r="AR32" s="39"/>
      <c r="AS32" s="38"/>
      <c r="AT32" s="38"/>
      <c r="AU32" s="38"/>
      <c r="AV32" s="38"/>
      <c r="AW32" s="38"/>
      <c r="AX32" s="38"/>
      <c r="AY32" s="38"/>
      <c r="AZ32" s="38"/>
      <c r="BE32" s="226"/>
    </row>
    <row r="33" spans="1:57" s="3" customFormat="1" ht="14.4" customHeight="1">
      <c r="B33" s="36"/>
      <c r="F33" s="37" t="s">
        <v>41</v>
      </c>
      <c r="L33" s="239">
        <v>0.2</v>
      </c>
      <c r="M33" s="238"/>
      <c r="N33" s="238"/>
      <c r="O33" s="238"/>
      <c r="P33" s="238"/>
      <c r="Q33" s="38"/>
      <c r="R33" s="38"/>
      <c r="S33" s="38"/>
      <c r="T33" s="38"/>
      <c r="U33" s="38"/>
      <c r="V33" s="38"/>
      <c r="W33" s="237">
        <f>ROUND(BA94 + SUM(CE98:CE102), 2)</f>
        <v>0</v>
      </c>
      <c r="X33" s="238"/>
      <c r="Y33" s="238"/>
      <c r="Z33" s="238"/>
      <c r="AA33" s="238"/>
      <c r="AB33" s="238"/>
      <c r="AC33" s="238"/>
      <c r="AD33" s="238"/>
      <c r="AE33" s="238"/>
      <c r="AF33" s="38"/>
      <c r="AG33" s="38"/>
      <c r="AH33" s="38"/>
      <c r="AI33" s="38"/>
      <c r="AJ33" s="38"/>
      <c r="AK33" s="237">
        <f>ROUND(AW94 + SUM(BZ98:BZ102), 2)</f>
        <v>0</v>
      </c>
      <c r="AL33" s="238"/>
      <c r="AM33" s="238"/>
      <c r="AN33" s="238"/>
      <c r="AO33" s="238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1:57" s="3" customFormat="1" ht="14.4" hidden="1" customHeight="1">
      <c r="B34" s="36"/>
      <c r="F34" s="24" t="s">
        <v>42</v>
      </c>
      <c r="L34" s="247">
        <v>0.2</v>
      </c>
      <c r="M34" s="246"/>
      <c r="N34" s="246"/>
      <c r="O34" s="246"/>
      <c r="P34" s="246"/>
      <c r="W34" s="245">
        <f>ROUND(BB94 + SUM(CF98:CF102), 2)</f>
        <v>0</v>
      </c>
      <c r="X34" s="246"/>
      <c r="Y34" s="246"/>
      <c r="Z34" s="246"/>
      <c r="AA34" s="246"/>
      <c r="AB34" s="246"/>
      <c r="AC34" s="246"/>
      <c r="AD34" s="246"/>
      <c r="AE34" s="246"/>
      <c r="AK34" s="245">
        <v>0</v>
      </c>
      <c r="AL34" s="246"/>
      <c r="AM34" s="246"/>
      <c r="AN34" s="246"/>
      <c r="AO34" s="246"/>
      <c r="AR34" s="36"/>
      <c r="BE34" s="226"/>
    </row>
    <row r="35" spans="1:57" s="3" customFormat="1" ht="14.4" hidden="1" customHeight="1">
      <c r="B35" s="36"/>
      <c r="F35" s="24" t="s">
        <v>43</v>
      </c>
      <c r="L35" s="247">
        <v>0.2</v>
      </c>
      <c r="M35" s="246"/>
      <c r="N35" s="246"/>
      <c r="O35" s="246"/>
      <c r="P35" s="246"/>
      <c r="W35" s="245">
        <f>ROUND(BC94 + SUM(CG98:CG102), 2)</f>
        <v>0</v>
      </c>
      <c r="X35" s="246"/>
      <c r="Y35" s="246"/>
      <c r="Z35" s="246"/>
      <c r="AA35" s="246"/>
      <c r="AB35" s="246"/>
      <c r="AC35" s="246"/>
      <c r="AD35" s="246"/>
      <c r="AE35" s="246"/>
      <c r="AK35" s="245">
        <v>0</v>
      </c>
      <c r="AL35" s="246"/>
      <c r="AM35" s="246"/>
      <c r="AN35" s="246"/>
      <c r="AO35" s="246"/>
      <c r="AR35" s="36"/>
    </row>
    <row r="36" spans="1:57" s="3" customFormat="1" ht="14.4" hidden="1" customHeight="1">
      <c r="B36" s="36"/>
      <c r="F36" s="37" t="s">
        <v>44</v>
      </c>
      <c r="L36" s="239">
        <v>0</v>
      </c>
      <c r="M36" s="238"/>
      <c r="N36" s="238"/>
      <c r="O36" s="238"/>
      <c r="P36" s="238"/>
      <c r="Q36" s="38"/>
      <c r="R36" s="38"/>
      <c r="S36" s="38"/>
      <c r="T36" s="38"/>
      <c r="U36" s="38"/>
      <c r="V36" s="38"/>
      <c r="W36" s="237">
        <f>ROUND(BD94 + SUM(CH98:CH102), 2)</f>
        <v>0</v>
      </c>
      <c r="X36" s="238"/>
      <c r="Y36" s="238"/>
      <c r="Z36" s="238"/>
      <c r="AA36" s="238"/>
      <c r="AB36" s="238"/>
      <c r="AC36" s="238"/>
      <c r="AD36" s="238"/>
      <c r="AE36" s="238"/>
      <c r="AF36" s="38"/>
      <c r="AG36" s="38"/>
      <c r="AH36" s="38"/>
      <c r="AI36" s="38"/>
      <c r="AJ36" s="38"/>
      <c r="AK36" s="237">
        <v>0</v>
      </c>
      <c r="AL36" s="238"/>
      <c r="AM36" s="238"/>
      <c r="AN36" s="238"/>
      <c r="AO36" s="238"/>
      <c r="AP36" s="38"/>
      <c r="AQ36" s="38"/>
      <c r="AR36" s="39"/>
      <c r="AS36" s="38"/>
      <c r="AT36" s="38"/>
      <c r="AU36" s="38"/>
      <c r="AV36" s="38"/>
      <c r="AW36" s="38"/>
      <c r="AX36" s="38"/>
      <c r="AY36" s="38"/>
      <c r="AZ36" s="38"/>
    </row>
    <row r="37" spans="1:57" s="2" customFormat="1" ht="6.9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5" customHeight="1">
      <c r="A38" s="31"/>
      <c r="B38" s="32"/>
      <c r="C38" s="40"/>
      <c r="D38" s="41" t="s">
        <v>45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 t="s">
        <v>46</v>
      </c>
      <c r="U38" s="42"/>
      <c r="V38" s="42"/>
      <c r="W38" s="42"/>
      <c r="X38" s="243" t="s">
        <v>47</v>
      </c>
      <c r="Y38" s="241"/>
      <c r="Z38" s="241"/>
      <c r="AA38" s="241"/>
      <c r="AB38" s="241"/>
      <c r="AC38" s="42"/>
      <c r="AD38" s="42"/>
      <c r="AE38" s="42"/>
      <c r="AF38" s="42"/>
      <c r="AG38" s="42"/>
      <c r="AH38" s="42"/>
      <c r="AI38" s="42"/>
      <c r="AJ38" s="42"/>
      <c r="AK38" s="240">
        <f>SUM(AK29:AK36)</f>
        <v>0</v>
      </c>
      <c r="AL38" s="241"/>
      <c r="AM38" s="241"/>
      <c r="AN38" s="241"/>
      <c r="AO38" s="242"/>
      <c r="AP38" s="40"/>
      <c r="AQ38" s="40"/>
      <c r="AR38" s="32"/>
      <c r="BE38" s="31"/>
    </row>
    <row r="39" spans="1:57" s="2" customFormat="1" ht="6.9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1:57" s="1" customFormat="1" ht="12.6" customHeight="1">
      <c r="B41" s="17"/>
      <c r="AR41" s="17"/>
    </row>
    <row r="42" spans="1:57" s="1" customFormat="1" ht="14.4" hidden="1" customHeight="1">
      <c r="B42" s="17"/>
      <c r="AR42" s="17"/>
    </row>
    <row r="43" spans="1:57" s="1" customFormat="1" ht="14.4" hidden="1" customHeight="1">
      <c r="B43" s="17"/>
      <c r="AR43" s="17"/>
    </row>
    <row r="44" spans="1:57" s="1" customFormat="1" ht="14.4" hidden="1" customHeight="1">
      <c r="B44" s="17"/>
      <c r="AR44" s="17"/>
    </row>
    <row r="45" spans="1:57" s="1" customFormat="1" ht="14.4" hidden="1" customHeight="1">
      <c r="B45" s="17"/>
      <c r="AR45" s="17"/>
    </row>
    <row r="46" spans="1:57" s="1" customFormat="1" ht="14.4" hidden="1" customHeight="1">
      <c r="B46" s="17"/>
      <c r="AR46" s="17"/>
    </row>
    <row r="47" spans="1:57" s="1" customFormat="1" ht="14.4" hidden="1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31"/>
      <c r="B60" s="32"/>
      <c r="C60" s="31"/>
      <c r="D60" s="47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50</v>
      </c>
      <c r="AI60" s="34"/>
      <c r="AJ60" s="34"/>
      <c r="AK60" s="34"/>
      <c r="AL60" s="34"/>
      <c r="AM60" s="47" t="s">
        <v>51</v>
      </c>
      <c r="AN60" s="34"/>
      <c r="AO60" s="34"/>
      <c r="AP60" s="31"/>
      <c r="AQ60" s="31"/>
      <c r="AR60" s="32"/>
      <c r="BE60" s="31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31"/>
      <c r="B64" s="32"/>
      <c r="C64" s="31"/>
      <c r="D64" s="45" t="s">
        <v>52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53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31"/>
      <c r="B75" s="32"/>
      <c r="C75" s="31"/>
      <c r="D75" s="47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50</v>
      </c>
      <c r="AI75" s="34"/>
      <c r="AJ75" s="34"/>
      <c r="AK75" s="34"/>
      <c r="AL75" s="34"/>
      <c r="AM75" s="47" t="s">
        <v>51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" customHeight="1">
      <c r="A82" s="31"/>
      <c r="B82" s="32"/>
      <c r="C82" s="18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4" t="s">
        <v>12</v>
      </c>
      <c r="L84" s="4" t="str">
        <f>K5</f>
        <v>072019/2021</v>
      </c>
      <c r="AR84" s="53"/>
    </row>
    <row r="85" spans="1:91" s="5" customFormat="1" ht="36.9" customHeight="1">
      <c r="B85" s="54"/>
      <c r="C85" s="55" t="s">
        <v>15</v>
      </c>
      <c r="L85" s="200" t="str">
        <f>K6</f>
        <v>Dobudovanie infraštruktúry k občianskej vybavenosti v Spišskej Belej - Strážky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4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4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Spišská Belá - Strážky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4" t="s">
        <v>21</v>
      </c>
      <c r="AJ87" s="31"/>
      <c r="AK87" s="31"/>
      <c r="AL87" s="31"/>
      <c r="AM87" s="202">
        <f>IF(AN8= "","",AN8)</f>
        <v>44665</v>
      </c>
      <c r="AN87" s="202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4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Mesto Spišská Belá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4" t="s">
        <v>28</v>
      </c>
      <c r="AJ89" s="31"/>
      <c r="AK89" s="31"/>
      <c r="AL89" s="31"/>
      <c r="AM89" s="207" t="str">
        <f>IF(E17="","",E17)</f>
        <v xml:space="preserve">Ing. Jozef Trebuňa </v>
      </c>
      <c r="AN89" s="208"/>
      <c r="AO89" s="208"/>
      <c r="AP89" s="208"/>
      <c r="AQ89" s="31"/>
      <c r="AR89" s="32"/>
      <c r="AS89" s="203" t="s">
        <v>55</v>
      </c>
      <c r="AT89" s="204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15" customHeight="1">
      <c r="A90" s="31"/>
      <c r="B90" s="32"/>
      <c r="C90" s="24" t="s">
        <v>26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4" t="s">
        <v>31</v>
      </c>
      <c r="AJ90" s="31"/>
      <c r="AK90" s="31"/>
      <c r="AL90" s="31"/>
      <c r="AM90" s="207" t="str">
        <f>IF(E20="","",E20)</f>
        <v xml:space="preserve">Ing. Jozef Trebuňa </v>
      </c>
      <c r="AN90" s="208"/>
      <c r="AO90" s="208"/>
      <c r="AP90" s="208"/>
      <c r="AQ90" s="31"/>
      <c r="AR90" s="32"/>
      <c r="AS90" s="205"/>
      <c r="AT90" s="206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5"/>
      <c r="AT91" s="206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17" t="s">
        <v>56</v>
      </c>
      <c r="D92" s="214"/>
      <c r="E92" s="214"/>
      <c r="F92" s="214"/>
      <c r="G92" s="214"/>
      <c r="H92" s="62"/>
      <c r="I92" s="215" t="s">
        <v>57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3" t="s">
        <v>58</v>
      </c>
      <c r="AH92" s="214"/>
      <c r="AI92" s="214"/>
      <c r="AJ92" s="214"/>
      <c r="AK92" s="214"/>
      <c r="AL92" s="214"/>
      <c r="AM92" s="214"/>
      <c r="AN92" s="215" t="s">
        <v>59</v>
      </c>
      <c r="AO92" s="214"/>
      <c r="AP92" s="216"/>
      <c r="AQ92" s="63" t="s">
        <v>60</v>
      </c>
      <c r="AR92" s="32"/>
      <c r="AS92" s="64" t="s">
        <v>61</v>
      </c>
      <c r="AT92" s="65" t="s">
        <v>62</v>
      </c>
      <c r="AU92" s="65" t="s">
        <v>63</v>
      </c>
      <c r="AV92" s="65" t="s">
        <v>64</v>
      </c>
      <c r="AW92" s="65" t="s">
        <v>65</v>
      </c>
      <c r="AX92" s="65" t="s">
        <v>66</v>
      </c>
      <c r="AY92" s="65" t="s">
        <v>67</v>
      </c>
      <c r="AZ92" s="65" t="s">
        <v>68</v>
      </c>
      <c r="BA92" s="65" t="s">
        <v>69</v>
      </c>
      <c r="BB92" s="65" t="s">
        <v>70</v>
      </c>
      <c r="BC92" s="65" t="s">
        <v>71</v>
      </c>
      <c r="BD92" s="66" t="s">
        <v>72</v>
      </c>
      <c r="BE92" s="31"/>
    </row>
    <row r="93" spans="1:91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" customHeight="1">
      <c r="B94" s="70"/>
      <c r="C94" s="71" t="s">
        <v>73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1">
        <f>ROUND(SUM(AG95:AG96),2)</f>
        <v>0</v>
      </c>
      <c r="AH94" s="221"/>
      <c r="AI94" s="221"/>
      <c r="AJ94" s="221"/>
      <c r="AK94" s="221"/>
      <c r="AL94" s="221"/>
      <c r="AM94" s="221"/>
      <c r="AN94" s="222">
        <f>SUM(AG94,AT94)</f>
        <v>0</v>
      </c>
      <c r="AO94" s="222"/>
      <c r="AP94" s="222"/>
      <c r="AQ94" s="74" t="s">
        <v>1</v>
      </c>
      <c r="AR94" s="70"/>
      <c r="AS94" s="75">
        <f>ROUND(SUM(AS95:AS96),2)</f>
        <v>0</v>
      </c>
      <c r="AT94" s="76">
        <f>ROUND(SUM(AV94:AW94),2)</f>
        <v>0</v>
      </c>
      <c r="AU94" s="77">
        <f>ROUND(SUM(AU95:AU96),5)</f>
        <v>0</v>
      </c>
      <c r="AV94" s="76">
        <f>ROUND(AZ94*L32,2)</f>
        <v>0</v>
      </c>
      <c r="AW94" s="76">
        <f>ROUND(BA94*L33,2)</f>
        <v>0</v>
      </c>
      <c r="AX94" s="76">
        <f>ROUND(BB94*L32,2)</f>
        <v>0</v>
      </c>
      <c r="AY94" s="76">
        <f>ROUND(BC94*L33,2)</f>
        <v>0</v>
      </c>
      <c r="AZ94" s="76">
        <f>ROUND(SUM(AZ95:AZ96),2)</f>
        <v>0</v>
      </c>
      <c r="BA94" s="76">
        <f>ROUND(SUM(BA95:BA96),2)</f>
        <v>0</v>
      </c>
      <c r="BB94" s="76">
        <f>ROUND(SUM(BB95:BB96),2)</f>
        <v>0</v>
      </c>
      <c r="BC94" s="76">
        <f>ROUND(SUM(BC95:BC96),2)</f>
        <v>0</v>
      </c>
      <c r="BD94" s="78">
        <f>ROUND(SUM(BD95:BD96),2)</f>
        <v>0</v>
      </c>
      <c r="BS94" s="79" t="s">
        <v>74</v>
      </c>
      <c r="BT94" s="79" t="s">
        <v>75</v>
      </c>
      <c r="BU94" s="80" t="s">
        <v>76</v>
      </c>
      <c r="BV94" s="79" t="s">
        <v>77</v>
      </c>
      <c r="BW94" s="79" t="s">
        <v>4</v>
      </c>
      <c r="BX94" s="79" t="s">
        <v>78</v>
      </c>
      <c r="CL94" s="79" t="s">
        <v>1</v>
      </c>
    </row>
    <row r="95" spans="1:91" s="7" customFormat="1" ht="16.5" customHeight="1">
      <c r="A95" s="81" t="s">
        <v>79</v>
      </c>
      <c r="B95" s="82"/>
      <c r="C95" s="83"/>
      <c r="D95" s="209" t="s">
        <v>80</v>
      </c>
      <c r="E95" s="209"/>
      <c r="F95" s="209"/>
      <c r="G95" s="209"/>
      <c r="H95" s="209"/>
      <c r="I95" s="84"/>
      <c r="J95" s="209" t="s">
        <v>81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18">
        <f>'0720191 - SO.01 Záchytné ...'!J32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5" t="s">
        <v>82</v>
      </c>
      <c r="AR95" s="82"/>
      <c r="AS95" s="86">
        <v>0</v>
      </c>
      <c r="AT95" s="87">
        <f>ROUND(SUM(AV95:AW95),2)</f>
        <v>0</v>
      </c>
      <c r="AU95" s="88">
        <f>'0720191 - SO.01 Záchytné ...'!P132</f>
        <v>0</v>
      </c>
      <c r="AV95" s="87">
        <f>'0720191 - SO.01 Záchytné ...'!J35</f>
        <v>0</v>
      </c>
      <c r="AW95" s="87">
        <f>'0720191 - SO.01 Záchytné ...'!J36</f>
        <v>0</v>
      </c>
      <c r="AX95" s="87">
        <f>'0720191 - SO.01 Záchytné ...'!J37</f>
        <v>0</v>
      </c>
      <c r="AY95" s="87">
        <f>'0720191 - SO.01 Záchytné ...'!J38</f>
        <v>0</v>
      </c>
      <c r="AZ95" s="87">
        <f>'0720191 - SO.01 Záchytné ...'!F35</f>
        <v>0</v>
      </c>
      <c r="BA95" s="87">
        <f>'0720191 - SO.01 Záchytné ...'!F36</f>
        <v>0</v>
      </c>
      <c r="BB95" s="87">
        <f>'0720191 - SO.01 Záchytné ...'!F37</f>
        <v>0</v>
      </c>
      <c r="BC95" s="87">
        <f>'0720191 - SO.01 Záchytné ...'!F38</f>
        <v>0</v>
      </c>
      <c r="BD95" s="89">
        <f>'0720191 - SO.01 Záchytné ...'!F39</f>
        <v>0</v>
      </c>
      <c r="BT95" s="90" t="s">
        <v>83</v>
      </c>
      <c r="BV95" s="90" t="s">
        <v>77</v>
      </c>
      <c r="BW95" s="90" t="s">
        <v>84</v>
      </c>
      <c r="BX95" s="90" t="s">
        <v>4</v>
      </c>
      <c r="CL95" s="90" t="s">
        <v>1</v>
      </c>
      <c r="CM95" s="90" t="s">
        <v>75</v>
      </c>
    </row>
    <row r="96" spans="1:91" s="7" customFormat="1" ht="16.5" customHeight="1">
      <c r="A96" s="81" t="s">
        <v>79</v>
      </c>
      <c r="B96" s="82"/>
      <c r="C96" s="83"/>
      <c r="D96" s="209" t="s">
        <v>85</v>
      </c>
      <c r="E96" s="209"/>
      <c r="F96" s="209"/>
      <c r="G96" s="209"/>
      <c r="H96" s="209"/>
      <c r="I96" s="84"/>
      <c r="J96" s="209" t="s">
        <v>86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18">
        <f>'0720192 - SO.02 - Prístup...'!J32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85" t="s">
        <v>82</v>
      </c>
      <c r="AR96" s="82"/>
      <c r="AS96" s="91">
        <v>0</v>
      </c>
      <c r="AT96" s="92">
        <f>ROUND(SUM(AV96:AW96),2)</f>
        <v>0</v>
      </c>
      <c r="AU96" s="93">
        <f>'0720192 - SO.02 - Prístup...'!P132</f>
        <v>0</v>
      </c>
      <c r="AV96" s="92">
        <f>'0720192 - SO.02 - Prístup...'!J35</f>
        <v>0</v>
      </c>
      <c r="AW96" s="92">
        <f>'0720192 - SO.02 - Prístup...'!J36</f>
        <v>0</v>
      </c>
      <c r="AX96" s="92">
        <f>'0720192 - SO.02 - Prístup...'!J37</f>
        <v>0</v>
      </c>
      <c r="AY96" s="92">
        <f>'0720192 - SO.02 - Prístup...'!J38</f>
        <v>0</v>
      </c>
      <c r="AZ96" s="92">
        <f>'0720192 - SO.02 - Prístup...'!F35</f>
        <v>0</v>
      </c>
      <c r="BA96" s="92">
        <f>'0720192 - SO.02 - Prístup...'!F36</f>
        <v>0</v>
      </c>
      <c r="BB96" s="92">
        <f>'0720192 - SO.02 - Prístup...'!F37</f>
        <v>0</v>
      </c>
      <c r="BC96" s="92">
        <f>'0720192 - SO.02 - Prístup...'!F38</f>
        <v>0</v>
      </c>
      <c r="BD96" s="94">
        <f>'0720192 - SO.02 - Prístup...'!F39</f>
        <v>0</v>
      </c>
      <c r="BT96" s="90" t="s">
        <v>83</v>
      </c>
      <c r="BV96" s="90" t="s">
        <v>77</v>
      </c>
      <c r="BW96" s="90" t="s">
        <v>87</v>
      </c>
      <c r="BX96" s="90" t="s">
        <v>4</v>
      </c>
      <c r="CL96" s="90" t="s">
        <v>1</v>
      </c>
      <c r="CM96" s="90" t="s">
        <v>75</v>
      </c>
    </row>
    <row r="97" spans="1:89">
      <c r="B97" s="17"/>
      <c r="AR97" s="17"/>
    </row>
    <row r="98" spans="1:89" s="2" customFormat="1" ht="30" customHeight="1">
      <c r="A98" s="31"/>
      <c r="B98" s="32"/>
      <c r="C98" s="71" t="s">
        <v>88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222">
        <f>ROUND(SUM(AG99:AG102), 2)</f>
        <v>0</v>
      </c>
      <c r="AH98" s="222"/>
      <c r="AI98" s="222"/>
      <c r="AJ98" s="222"/>
      <c r="AK98" s="222"/>
      <c r="AL98" s="222"/>
      <c r="AM98" s="222"/>
      <c r="AN98" s="222">
        <f>ROUND(SUM(AN99:AN102), 2)</f>
        <v>0</v>
      </c>
      <c r="AO98" s="222"/>
      <c r="AP98" s="222"/>
      <c r="AQ98" s="95"/>
      <c r="AR98" s="32"/>
      <c r="AS98" s="64" t="s">
        <v>89</v>
      </c>
      <c r="AT98" s="65" t="s">
        <v>90</v>
      </c>
      <c r="AU98" s="65" t="s">
        <v>39</v>
      </c>
      <c r="AV98" s="66" t="s">
        <v>62</v>
      </c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89" s="2" customFormat="1" ht="19.95" customHeight="1">
      <c r="A99" s="31"/>
      <c r="B99" s="32"/>
      <c r="C99" s="31"/>
      <c r="D99" s="212" t="s">
        <v>91</v>
      </c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31"/>
      <c r="AD99" s="31"/>
      <c r="AE99" s="31"/>
      <c r="AF99" s="31"/>
      <c r="AG99" s="210">
        <f>ROUND(AG94 * AS99, 2)</f>
        <v>0</v>
      </c>
      <c r="AH99" s="211"/>
      <c r="AI99" s="211"/>
      <c r="AJ99" s="211"/>
      <c r="AK99" s="211"/>
      <c r="AL99" s="211"/>
      <c r="AM99" s="211"/>
      <c r="AN99" s="211">
        <f>ROUND(AG99 + AV99, 2)</f>
        <v>0</v>
      </c>
      <c r="AO99" s="211"/>
      <c r="AP99" s="211"/>
      <c r="AQ99" s="31"/>
      <c r="AR99" s="32"/>
      <c r="AS99" s="97">
        <v>0</v>
      </c>
      <c r="AT99" s="98" t="s">
        <v>92</v>
      </c>
      <c r="AU99" s="98" t="s">
        <v>40</v>
      </c>
      <c r="AV99" s="99">
        <f>ROUND(IF(AU99="základná",AG99*L32,IF(AU99="znížená",AG99*L33,0)), 2)</f>
        <v>0</v>
      </c>
      <c r="AW99" s="31"/>
      <c r="AX99" s="31"/>
      <c r="AY99" s="31"/>
      <c r="AZ99" s="31"/>
      <c r="BA99" s="31"/>
      <c r="BB99" s="31"/>
      <c r="BC99" s="31"/>
      <c r="BD99" s="31"/>
      <c r="BE99" s="31"/>
      <c r="BV99" s="14" t="s">
        <v>93</v>
      </c>
      <c r="BY99" s="100">
        <f>IF(AU99="základná",AV99,0)</f>
        <v>0</v>
      </c>
      <c r="BZ99" s="100">
        <f>IF(AU99="znížená",AV99,0)</f>
        <v>0</v>
      </c>
      <c r="CA99" s="100">
        <v>0</v>
      </c>
      <c r="CB99" s="100">
        <v>0</v>
      </c>
      <c r="CC99" s="100">
        <v>0</v>
      </c>
      <c r="CD99" s="100">
        <f>IF(AU99="základná",AG99,0)</f>
        <v>0</v>
      </c>
      <c r="CE99" s="100">
        <f>IF(AU99="znížená",AG99,0)</f>
        <v>0</v>
      </c>
      <c r="CF99" s="100">
        <f>IF(AU99="zákl. prenesená",AG99,0)</f>
        <v>0</v>
      </c>
      <c r="CG99" s="100">
        <f>IF(AU99="zníž. prenesená",AG99,0)</f>
        <v>0</v>
      </c>
      <c r="CH99" s="100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>x</v>
      </c>
    </row>
    <row r="100" spans="1:89" s="2" customFormat="1" ht="19.95" customHeight="1">
      <c r="A100" s="31"/>
      <c r="B100" s="32"/>
      <c r="C100" s="31"/>
      <c r="D100" s="220" t="s">
        <v>94</v>
      </c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31"/>
      <c r="AD100" s="31"/>
      <c r="AE100" s="31"/>
      <c r="AF100" s="31"/>
      <c r="AG100" s="210">
        <f>ROUND(AG94 * AS100, 2)</f>
        <v>0</v>
      </c>
      <c r="AH100" s="211"/>
      <c r="AI100" s="211"/>
      <c r="AJ100" s="211"/>
      <c r="AK100" s="211"/>
      <c r="AL100" s="211"/>
      <c r="AM100" s="211"/>
      <c r="AN100" s="211">
        <f>ROUND(AG100 + AV100, 2)</f>
        <v>0</v>
      </c>
      <c r="AO100" s="211"/>
      <c r="AP100" s="211"/>
      <c r="AQ100" s="31"/>
      <c r="AR100" s="32"/>
      <c r="AS100" s="97">
        <v>0</v>
      </c>
      <c r="AT100" s="98" t="s">
        <v>92</v>
      </c>
      <c r="AU100" s="98" t="s">
        <v>40</v>
      </c>
      <c r="AV100" s="99">
        <f>ROUND(IF(AU100="základná",AG100*L32,IF(AU100="znížená",AG100*L33,0)), 2)</f>
        <v>0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V100" s="14" t="s">
        <v>95</v>
      </c>
      <c r="BY100" s="100">
        <f>IF(AU100="základná",AV100,0)</f>
        <v>0</v>
      </c>
      <c r="BZ100" s="100">
        <f>IF(AU100="znížená",AV100,0)</f>
        <v>0</v>
      </c>
      <c r="CA100" s="100">
        <v>0</v>
      </c>
      <c r="CB100" s="100">
        <v>0</v>
      </c>
      <c r="CC100" s="100">
        <v>0</v>
      </c>
      <c r="CD100" s="100">
        <f>IF(AU100="základná",AG100,0)</f>
        <v>0</v>
      </c>
      <c r="CE100" s="100">
        <f>IF(AU100="znížená",AG100,0)</f>
        <v>0</v>
      </c>
      <c r="CF100" s="100">
        <f>IF(AU100="zákl. prenesená",AG100,0)</f>
        <v>0</v>
      </c>
      <c r="CG100" s="100">
        <f>IF(AU100="zníž. prenesená",AG100,0)</f>
        <v>0</v>
      </c>
      <c r="CH100" s="100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pans="1:89" s="2" customFormat="1" ht="19.95" customHeight="1">
      <c r="A101" s="31"/>
      <c r="B101" s="32"/>
      <c r="C101" s="31"/>
      <c r="D101" s="220" t="s">
        <v>94</v>
      </c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31"/>
      <c r="AD101" s="31"/>
      <c r="AE101" s="31"/>
      <c r="AF101" s="31"/>
      <c r="AG101" s="210">
        <f>ROUND(AG94 * AS101, 2)</f>
        <v>0</v>
      </c>
      <c r="AH101" s="211"/>
      <c r="AI101" s="211"/>
      <c r="AJ101" s="211"/>
      <c r="AK101" s="211"/>
      <c r="AL101" s="211"/>
      <c r="AM101" s="211"/>
      <c r="AN101" s="211">
        <f>ROUND(AG101 + AV101, 2)</f>
        <v>0</v>
      </c>
      <c r="AO101" s="211"/>
      <c r="AP101" s="211"/>
      <c r="AQ101" s="31"/>
      <c r="AR101" s="32"/>
      <c r="AS101" s="97">
        <v>0</v>
      </c>
      <c r="AT101" s="98" t="s">
        <v>92</v>
      </c>
      <c r="AU101" s="98" t="s">
        <v>40</v>
      </c>
      <c r="AV101" s="99">
        <f>ROUND(IF(AU101="základná",AG101*L32,IF(AU101="znížená",AG101*L33,0)), 2)</f>
        <v>0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V101" s="14" t="s">
        <v>95</v>
      </c>
      <c r="BY101" s="100">
        <f>IF(AU101="základná",AV101,0)</f>
        <v>0</v>
      </c>
      <c r="BZ101" s="100">
        <f>IF(AU101="znížená",AV101,0)</f>
        <v>0</v>
      </c>
      <c r="CA101" s="100">
        <v>0</v>
      </c>
      <c r="CB101" s="100">
        <v>0</v>
      </c>
      <c r="CC101" s="100">
        <v>0</v>
      </c>
      <c r="CD101" s="100">
        <f>IF(AU101="základná",AG101,0)</f>
        <v>0</v>
      </c>
      <c r="CE101" s="100">
        <f>IF(AU101="znížená",AG101,0)</f>
        <v>0</v>
      </c>
      <c r="CF101" s="100">
        <f>IF(AU101="zákl. prenesená",AG101,0)</f>
        <v>0</v>
      </c>
      <c r="CG101" s="100">
        <f>IF(AU101="zníž. prenesená",AG101,0)</f>
        <v>0</v>
      </c>
      <c r="CH101" s="100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pans="1:89" s="2" customFormat="1" ht="19.95" customHeight="1">
      <c r="A102" s="31"/>
      <c r="B102" s="32"/>
      <c r="C102" s="31"/>
      <c r="D102" s="220" t="s">
        <v>94</v>
      </c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31"/>
      <c r="AD102" s="31"/>
      <c r="AE102" s="31"/>
      <c r="AF102" s="31"/>
      <c r="AG102" s="210">
        <f>ROUND(AG94 * AS102, 2)</f>
        <v>0</v>
      </c>
      <c r="AH102" s="211"/>
      <c r="AI102" s="211"/>
      <c r="AJ102" s="211"/>
      <c r="AK102" s="211"/>
      <c r="AL102" s="211"/>
      <c r="AM102" s="211"/>
      <c r="AN102" s="211">
        <f>ROUND(AG102 + AV102, 2)</f>
        <v>0</v>
      </c>
      <c r="AO102" s="211"/>
      <c r="AP102" s="211"/>
      <c r="AQ102" s="31"/>
      <c r="AR102" s="32"/>
      <c r="AS102" s="101">
        <v>0</v>
      </c>
      <c r="AT102" s="102" t="s">
        <v>92</v>
      </c>
      <c r="AU102" s="102" t="s">
        <v>40</v>
      </c>
      <c r="AV102" s="103">
        <f>ROUND(IF(AU102="základná",AG102*L32,IF(AU102="znížená",AG102*L33,0)), 2)</f>
        <v>0</v>
      </c>
      <c r="AW102" s="31"/>
      <c r="AX102" s="31"/>
      <c r="AY102" s="31"/>
      <c r="AZ102" s="31"/>
      <c r="BA102" s="31"/>
      <c r="BB102" s="31"/>
      <c r="BC102" s="31"/>
      <c r="BD102" s="31"/>
      <c r="BE102" s="31"/>
      <c r="BV102" s="14" t="s">
        <v>95</v>
      </c>
      <c r="BY102" s="100">
        <f>IF(AU102="základná",AV102,0)</f>
        <v>0</v>
      </c>
      <c r="BZ102" s="100">
        <f>IF(AU102="znížená",AV102,0)</f>
        <v>0</v>
      </c>
      <c r="CA102" s="100">
        <v>0</v>
      </c>
      <c r="CB102" s="100">
        <v>0</v>
      </c>
      <c r="CC102" s="100">
        <v>0</v>
      </c>
      <c r="CD102" s="100">
        <f>IF(AU102="základná",AG102,0)</f>
        <v>0</v>
      </c>
      <c r="CE102" s="100">
        <f>IF(AU102="znížená",AG102,0)</f>
        <v>0</v>
      </c>
      <c r="CF102" s="100">
        <f>IF(AU102="zákl. prenesená",AG102,0)</f>
        <v>0</v>
      </c>
      <c r="CG102" s="100">
        <f>IF(AU102="zníž. prenesená",AG102,0)</f>
        <v>0</v>
      </c>
      <c r="CH102" s="100">
        <f>IF(AU102="nulová",AG102,0)</f>
        <v>0</v>
      </c>
      <c r="CI102" s="14">
        <f>IF(AU102="základná",1,IF(AU102="znížená",2,IF(AU102="zákl. prenesená",4,IF(AU102="zníž. prenesená",5,3))))</f>
        <v>1</v>
      </c>
      <c r="CJ102" s="14">
        <f>IF(AT102="stavebná časť",1,IF(AT102="investičná časť",2,3))</f>
        <v>1</v>
      </c>
      <c r="CK102" s="14" t="str">
        <f>IF(D102="Vyplň vlastné","","x")</f>
        <v/>
      </c>
    </row>
    <row r="103" spans="1:89" s="2" customFormat="1" ht="10.8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89" s="2" customFormat="1" ht="30" customHeight="1">
      <c r="A104" s="31"/>
      <c r="B104" s="32"/>
      <c r="C104" s="104" t="s">
        <v>96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223">
        <f>ROUND(AG94 + AG98, 2)</f>
        <v>0</v>
      </c>
      <c r="AH104" s="223"/>
      <c r="AI104" s="223"/>
      <c r="AJ104" s="223"/>
      <c r="AK104" s="223"/>
      <c r="AL104" s="223"/>
      <c r="AM104" s="223"/>
      <c r="AN104" s="223">
        <f>ROUND(AN94 + AN98, 2)</f>
        <v>0</v>
      </c>
      <c r="AO104" s="223"/>
      <c r="AP104" s="223"/>
      <c r="AQ104" s="105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89" s="2" customFormat="1" ht="6.9" customHeight="1">
      <c r="A105" s="3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32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</sheetData>
  <mergeCells count="64"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é sú hodnoty základná, znížená, nulová." sqref="AU98:AU102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 xr:uid="{00000000-0002-0000-0000-000001000000}">
      <formula1>"stavebná časť, technologická časť, investičná časť"</formula1>
    </dataValidation>
  </dataValidations>
  <hyperlinks>
    <hyperlink ref="A95" location="'0720191 - SO.01 Záchytné ...'!C2" display="/" xr:uid="{00000000-0004-0000-0000-000000000000}"/>
    <hyperlink ref="A96" location="'0720192 - SO.02 - Prístup...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0"/>
  <sheetViews>
    <sheetView showGridLines="0" topLeftCell="A28" workbookViewId="0">
      <selection activeCell="F53" sqref="F5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44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" customHeight="1">
      <c r="B4" s="17"/>
      <c r="D4" s="18" t="s">
        <v>97</v>
      </c>
      <c r="L4" s="17"/>
      <c r="M4" s="107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49" t="str">
        <f>'Rekapitulácia stavby'!K6</f>
        <v>Dobudovanie infraštruktúry k občianskej vybavenosti v Spišskej Belej - Strážky</v>
      </c>
      <c r="F7" s="250"/>
      <c r="G7" s="250"/>
      <c r="H7" s="250"/>
      <c r="L7" s="17"/>
    </row>
    <row r="8" spans="1:46" s="2" customFormat="1" ht="12" customHeight="1">
      <c r="A8" s="31"/>
      <c r="B8" s="32"/>
      <c r="C8" s="31"/>
      <c r="D8" s="24" t="s">
        <v>98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00" t="s">
        <v>99</v>
      </c>
      <c r="F9" s="251"/>
      <c r="G9" s="251"/>
      <c r="H9" s="25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4" t="s">
        <v>17</v>
      </c>
      <c r="E11" s="31"/>
      <c r="F11" s="22" t="s">
        <v>1</v>
      </c>
      <c r="G11" s="31"/>
      <c r="H11" s="31"/>
      <c r="I11" s="24" t="s">
        <v>18</v>
      </c>
      <c r="J11" s="22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4" t="s">
        <v>19</v>
      </c>
      <c r="E12" s="31"/>
      <c r="F12" s="22" t="s">
        <v>100</v>
      </c>
      <c r="G12" s="31"/>
      <c r="H12" s="31"/>
      <c r="I12" s="24" t="s">
        <v>21</v>
      </c>
      <c r="J12" s="57">
        <f>'Rekapitulácia stavby'!AN8</f>
        <v>44665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4" t="s">
        <v>22</v>
      </c>
      <c r="E14" s="31"/>
      <c r="F14" s="31"/>
      <c r="G14" s="31"/>
      <c r="H14" s="31"/>
      <c r="I14" s="24" t="s">
        <v>23</v>
      </c>
      <c r="J14" s="22" t="str">
        <f>IF('Rekapitulácia stavby'!AN10="","",'Rekapitulácia stavby'!AN10)</f>
        <v/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2" t="str">
        <f>IF('Rekapitulácia stavby'!E11="","",'Rekapitulácia stavby'!E11)</f>
        <v xml:space="preserve">Mesto Spišská Belá </v>
      </c>
      <c r="F15" s="31"/>
      <c r="G15" s="31"/>
      <c r="H15" s="31"/>
      <c r="I15" s="24" t="s">
        <v>25</v>
      </c>
      <c r="J15" s="22" t="str">
        <f>IF('Rekapitulácia stavby'!AN11="","",'Rekapitulácia stavby'!AN11)</f>
        <v/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4" t="s">
        <v>26</v>
      </c>
      <c r="E17" s="31"/>
      <c r="F17" s="31"/>
      <c r="G17" s="31"/>
      <c r="H17" s="31"/>
      <c r="I17" s="24" t="s">
        <v>23</v>
      </c>
      <c r="J17" s="25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27"/>
      <c r="G18" s="227"/>
      <c r="H18" s="227"/>
      <c r="I18" s="24" t="s">
        <v>25</v>
      </c>
      <c r="J18" s="25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4" t="s">
        <v>28</v>
      </c>
      <c r="E20" s="31"/>
      <c r="F20" s="31"/>
      <c r="G20" s="31"/>
      <c r="H20" s="31"/>
      <c r="I20" s="24" t="s">
        <v>23</v>
      </c>
      <c r="J20" s="22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2" t="str">
        <f>IF('Rekapitulácia stavby'!E17="","",'Rekapitulácia stavby'!E17)</f>
        <v xml:space="preserve">Ing. Jozef Trebuňa </v>
      </c>
      <c r="F21" s="31"/>
      <c r="G21" s="31"/>
      <c r="H21" s="31"/>
      <c r="I21" s="24" t="s">
        <v>25</v>
      </c>
      <c r="J21" s="22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4" t="s">
        <v>31</v>
      </c>
      <c r="E23" s="31"/>
      <c r="F23" s="31"/>
      <c r="G23" s="31"/>
      <c r="H23" s="31"/>
      <c r="I23" s="24" t="s">
        <v>23</v>
      </c>
      <c r="J23" s="22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2" t="str">
        <f>IF('Rekapitulácia stavby'!E20="","",'Rekapitulácia stavby'!E20)</f>
        <v xml:space="preserve">Ing. Jozef Trebuňa </v>
      </c>
      <c r="F24" s="31"/>
      <c r="G24" s="31"/>
      <c r="H24" s="31"/>
      <c r="I24" s="24" t="s">
        <v>25</v>
      </c>
      <c r="J24" s="22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4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32" t="s">
        <v>1</v>
      </c>
      <c r="F27" s="232"/>
      <c r="G27" s="232"/>
      <c r="H27" s="232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2"/>
      <c r="C30" s="31"/>
      <c r="D30" s="22" t="s">
        <v>101</v>
      </c>
      <c r="E30" s="31"/>
      <c r="F30" s="31"/>
      <c r="G30" s="31"/>
      <c r="H30" s="31"/>
      <c r="I30" s="31"/>
      <c r="J30" s="30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2"/>
      <c r="C31" s="31"/>
      <c r="D31" s="29" t="s">
        <v>91</v>
      </c>
      <c r="E31" s="31"/>
      <c r="F31" s="31"/>
      <c r="G31" s="31"/>
      <c r="H31" s="31"/>
      <c r="I31" s="31"/>
      <c r="J31" s="30">
        <f>J105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11" t="s">
        <v>35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12" t="s">
        <v>39</v>
      </c>
      <c r="E35" s="37" t="s">
        <v>40</v>
      </c>
      <c r="F35" s="113">
        <f>ROUND((SUM(BE105:BE112) + SUM(BE132:BE159)),  2)</f>
        <v>0</v>
      </c>
      <c r="G35" s="114"/>
      <c r="H35" s="114"/>
      <c r="I35" s="115">
        <v>0.2</v>
      </c>
      <c r="J35" s="113">
        <f>ROUND(((SUM(BE105:BE112) + SUM(BE132:BE159))*I35),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7" t="s">
        <v>41</v>
      </c>
      <c r="F36" s="113">
        <f>ROUND((SUM(BF105:BF112) + SUM(BF132:BF159)),  2)</f>
        <v>0</v>
      </c>
      <c r="G36" s="114"/>
      <c r="H36" s="114"/>
      <c r="I36" s="115">
        <v>0.2</v>
      </c>
      <c r="J36" s="113">
        <f>ROUND(((SUM(BF105:BF112) + SUM(BF132:BF159))*I36),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4" t="s">
        <v>42</v>
      </c>
      <c r="F37" s="116">
        <f>ROUND((SUM(BG105:BG112) + SUM(BG132:BG159)),  2)</f>
        <v>0</v>
      </c>
      <c r="G37" s="31"/>
      <c r="H37" s="31"/>
      <c r="I37" s="117">
        <v>0.2</v>
      </c>
      <c r="J37" s="11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4" t="s">
        <v>43</v>
      </c>
      <c r="F38" s="116">
        <f>ROUND((SUM(BH105:BH112) + SUM(BH132:BH159)),  2)</f>
        <v>0</v>
      </c>
      <c r="G38" s="31"/>
      <c r="H38" s="31"/>
      <c r="I38" s="117">
        <v>0.2</v>
      </c>
      <c r="J38" s="11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37" t="s">
        <v>44</v>
      </c>
      <c r="F39" s="113">
        <f>ROUND((SUM(BI105:BI112) + SUM(BI132:BI159)),  2)</f>
        <v>0</v>
      </c>
      <c r="G39" s="114"/>
      <c r="H39" s="114"/>
      <c r="I39" s="115">
        <v>0</v>
      </c>
      <c r="J39" s="11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5"/>
      <c r="D41" s="118" t="s">
        <v>45</v>
      </c>
      <c r="E41" s="62"/>
      <c r="F41" s="62"/>
      <c r="G41" s="119" t="s">
        <v>46</v>
      </c>
      <c r="H41" s="120" t="s">
        <v>47</v>
      </c>
      <c r="I41" s="62"/>
      <c r="J41" s="121">
        <f>SUM(J32:J39)</f>
        <v>0</v>
      </c>
      <c r="K41" s="122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9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4"/>
      <c r="D50" s="45" t="s">
        <v>48</v>
      </c>
      <c r="E50" s="46"/>
      <c r="F50" s="46"/>
      <c r="G50" s="45" t="s">
        <v>49</v>
      </c>
      <c r="H50" s="46"/>
      <c r="I50" s="46"/>
      <c r="J50" s="46"/>
      <c r="K50" s="46"/>
      <c r="L50" s="44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2"/>
      <c r="C61" s="31"/>
      <c r="D61" s="47" t="s">
        <v>50</v>
      </c>
      <c r="E61" s="34"/>
      <c r="F61" s="123" t="s">
        <v>51</v>
      </c>
      <c r="G61" s="47" t="s">
        <v>50</v>
      </c>
      <c r="H61" s="34"/>
      <c r="I61" s="34"/>
      <c r="J61" s="124" t="s">
        <v>51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2"/>
      <c r="C65" s="31"/>
      <c r="D65" s="45" t="s">
        <v>52</v>
      </c>
      <c r="E65" s="48"/>
      <c r="F65" s="48"/>
      <c r="G65" s="45" t="s">
        <v>53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2"/>
      <c r="C76" s="31"/>
      <c r="D76" s="47" t="s">
        <v>50</v>
      </c>
      <c r="E76" s="34"/>
      <c r="F76" s="123" t="s">
        <v>51</v>
      </c>
      <c r="G76" s="47" t="s">
        <v>50</v>
      </c>
      <c r="H76" s="34"/>
      <c r="I76" s="34"/>
      <c r="J76" s="124" t="s">
        <v>51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18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4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1"/>
      <c r="D85" s="31"/>
      <c r="E85" s="249" t="str">
        <f>E7</f>
        <v>Dobudovanie infraštruktúry k občianskej vybavenosti v Spišskej Belej - Strážky</v>
      </c>
      <c r="F85" s="250"/>
      <c r="G85" s="250"/>
      <c r="H85" s="25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4" t="s">
        <v>98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00" t="str">
        <f>E9</f>
        <v>0720191 - SO.01 Záchytné parkovisko</v>
      </c>
      <c r="F87" s="251"/>
      <c r="G87" s="251"/>
      <c r="H87" s="25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4" t="s">
        <v>19</v>
      </c>
      <c r="D89" s="31"/>
      <c r="E89" s="31"/>
      <c r="F89" s="22" t="str">
        <f>F12</f>
        <v xml:space="preserve"> </v>
      </c>
      <c r="G89" s="31"/>
      <c r="H89" s="31"/>
      <c r="I89" s="24" t="s">
        <v>21</v>
      </c>
      <c r="J89" s="57">
        <f>IF(J12="","",J12)</f>
        <v>44665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4" t="s">
        <v>22</v>
      </c>
      <c r="D91" s="31"/>
      <c r="E91" s="31"/>
      <c r="F91" s="22" t="str">
        <f>E15</f>
        <v xml:space="preserve">Mesto Spišská Belá </v>
      </c>
      <c r="G91" s="31"/>
      <c r="H91" s="31"/>
      <c r="I91" s="24" t="s">
        <v>28</v>
      </c>
      <c r="J91" s="27" t="str">
        <f>E21</f>
        <v xml:space="preserve">Ing. Jozef Trebuňa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4" t="s">
        <v>26</v>
      </c>
      <c r="D92" s="31"/>
      <c r="E92" s="31"/>
      <c r="F92" s="22" t="str">
        <f>IF(E18="","",E18)</f>
        <v>Vyplň údaj</v>
      </c>
      <c r="G92" s="31"/>
      <c r="H92" s="31"/>
      <c r="I92" s="24" t="s">
        <v>31</v>
      </c>
      <c r="J92" s="27" t="str">
        <f>E24</f>
        <v xml:space="preserve">Ing. Jozef Trebuňa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25" t="s">
        <v>103</v>
      </c>
      <c r="D94" s="105"/>
      <c r="E94" s="105"/>
      <c r="F94" s="105"/>
      <c r="G94" s="105"/>
      <c r="H94" s="105"/>
      <c r="I94" s="105"/>
      <c r="J94" s="126" t="s">
        <v>104</v>
      </c>
      <c r="K94" s="105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27" t="s">
        <v>105</v>
      </c>
      <c r="D96" s="31"/>
      <c r="E96" s="31"/>
      <c r="F96" s="31"/>
      <c r="G96" s="31"/>
      <c r="H96" s="31"/>
      <c r="I96" s="31"/>
      <c r="J96" s="73">
        <f>J132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65" s="9" customFormat="1" ht="24.9" customHeight="1">
      <c r="B97" s="128"/>
      <c r="D97" s="129" t="s">
        <v>107</v>
      </c>
      <c r="E97" s="130"/>
      <c r="F97" s="130"/>
      <c r="G97" s="130"/>
      <c r="H97" s="130"/>
      <c r="I97" s="130"/>
      <c r="J97" s="131">
        <f>J133</f>
        <v>0</v>
      </c>
      <c r="L97" s="128"/>
    </row>
    <row r="98" spans="1:65" s="10" customFormat="1" ht="19.95" customHeight="1">
      <c r="B98" s="132"/>
      <c r="D98" s="133" t="s">
        <v>108</v>
      </c>
      <c r="E98" s="134"/>
      <c r="F98" s="134"/>
      <c r="G98" s="134"/>
      <c r="H98" s="134"/>
      <c r="I98" s="134"/>
      <c r="J98" s="135">
        <f>J134</f>
        <v>0</v>
      </c>
      <c r="L98" s="132"/>
    </row>
    <row r="99" spans="1:65" s="10" customFormat="1" ht="19.95" customHeight="1">
      <c r="B99" s="132"/>
      <c r="D99" s="133" t="s">
        <v>109</v>
      </c>
      <c r="E99" s="134"/>
      <c r="F99" s="134"/>
      <c r="G99" s="134"/>
      <c r="H99" s="134"/>
      <c r="I99" s="134"/>
      <c r="J99" s="135">
        <f>J140</f>
        <v>0</v>
      </c>
      <c r="L99" s="132"/>
    </row>
    <row r="100" spans="1:65" s="10" customFormat="1" ht="19.95" customHeight="1">
      <c r="B100" s="132"/>
      <c r="D100" s="133" t="s">
        <v>110</v>
      </c>
      <c r="E100" s="134"/>
      <c r="F100" s="134"/>
      <c r="G100" s="134"/>
      <c r="H100" s="134"/>
      <c r="I100" s="134"/>
      <c r="J100" s="135">
        <f>J147</f>
        <v>0</v>
      </c>
      <c r="L100" s="132"/>
    </row>
    <row r="101" spans="1:65" s="10" customFormat="1" ht="19.95" customHeight="1">
      <c r="B101" s="132"/>
      <c r="D101" s="133" t="s">
        <v>111</v>
      </c>
      <c r="E101" s="134"/>
      <c r="F101" s="134"/>
      <c r="G101" s="134"/>
      <c r="H101" s="134"/>
      <c r="I101" s="134"/>
      <c r="J101" s="135">
        <f>J156</f>
        <v>0</v>
      </c>
      <c r="L101" s="132"/>
    </row>
    <row r="102" spans="1:65" s="9" customFormat="1" ht="24.9" customHeight="1">
      <c r="B102" s="128"/>
      <c r="D102" s="129" t="s">
        <v>112</v>
      </c>
      <c r="E102" s="130"/>
      <c r="F102" s="130"/>
      <c r="G102" s="130"/>
      <c r="H102" s="130"/>
      <c r="I102" s="130"/>
      <c r="J102" s="131">
        <f>J158</f>
        <v>0</v>
      </c>
      <c r="L102" s="128"/>
    </row>
    <row r="103" spans="1:65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6.9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29.25" customHeight="1">
      <c r="A105" s="31"/>
      <c r="B105" s="32"/>
      <c r="C105" s="127" t="s">
        <v>113</v>
      </c>
      <c r="D105" s="31"/>
      <c r="E105" s="31"/>
      <c r="F105" s="31"/>
      <c r="G105" s="31"/>
      <c r="H105" s="31"/>
      <c r="I105" s="31"/>
      <c r="J105" s="136">
        <f>ROUND(J106 + J107 + J108 + J109 + J110 + J111,2)</f>
        <v>0</v>
      </c>
      <c r="K105" s="31"/>
      <c r="L105" s="44"/>
      <c r="N105" s="137" t="s">
        <v>39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18" customHeight="1">
      <c r="A106" s="31"/>
      <c r="B106" s="138"/>
      <c r="C106" s="139"/>
      <c r="D106" s="220" t="s">
        <v>114</v>
      </c>
      <c r="E106" s="248"/>
      <c r="F106" s="248"/>
      <c r="G106" s="139"/>
      <c r="H106" s="139"/>
      <c r="I106" s="139"/>
      <c r="J106" s="96">
        <v>0</v>
      </c>
      <c r="K106" s="139"/>
      <c r="L106" s="141"/>
      <c r="M106" s="142"/>
      <c r="N106" s="143" t="s">
        <v>41</v>
      </c>
      <c r="O106" s="142"/>
      <c r="P106" s="142"/>
      <c r="Q106" s="142"/>
      <c r="R106" s="142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4" t="s">
        <v>115</v>
      </c>
      <c r="AZ106" s="142"/>
      <c r="BA106" s="142"/>
      <c r="BB106" s="142"/>
      <c r="BC106" s="142"/>
      <c r="BD106" s="142"/>
      <c r="BE106" s="145">
        <f t="shared" ref="BE106:BE111" si="0">IF(N106="základná",J106,0)</f>
        <v>0</v>
      </c>
      <c r="BF106" s="145">
        <f t="shared" ref="BF106:BF111" si="1">IF(N106="znížená",J106,0)</f>
        <v>0</v>
      </c>
      <c r="BG106" s="145">
        <f t="shared" ref="BG106:BG111" si="2">IF(N106="zákl. prenesená",J106,0)</f>
        <v>0</v>
      </c>
      <c r="BH106" s="145">
        <f t="shared" ref="BH106:BH111" si="3">IF(N106="zníž. prenesená",J106,0)</f>
        <v>0</v>
      </c>
      <c r="BI106" s="145">
        <f t="shared" ref="BI106:BI111" si="4">IF(N106="nulová",J106,0)</f>
        <v>0</v>
      </c>
      <c r="BJ106" s="144" t="s">
        <v>116</v>
      </c>
      <c r="BK106" s="142"/>
      <c r="BL106" s="142"/>
      <c r="BM106" s="142"/>
    </row>
    <row r="107" spans="1:65" s="2" customFormat="1" ht="18" customHeight="1">
      <c r="A107" s="31"/>
      <c r="B107" s="138"/>
      <c r="C107" s="139"/>
      <c r="D107" s="220" t="s">
        <v>117</v>
      </c>
      <c r="E107" s="248"/>
      <c r="F107" s="248"/>
      <c r="G107" s="139"/>
      <c r="H107" s="139"/>
      <c r="I107" s="139"/>
      <c r="J107" s="96">
        <v>0</v>
      </c>
      <c r="K107" s="139"/>
      <c r="L107" s="141"/>
      <c r="M107" s="142"/>
      <c r="N107" s="143" t="s">
        <v>41</v>
      </c>
      <c r="O107" s="142"/>
      <c r="P107" s="142"/>
      <c r="Q107" s="142"/>
      <c r="R107" s="142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4" t="s">
        <v>115</v>
      </c>
      <c r="AZ107" s="142"/>
      <c r="BA107" s="142"/>
      <c r="BB107" s="142"/>
      <c r="BC107" s="142"/>
      <c r="BD107" s="142"/>
      <c r="BE107" s="145">
        <f t="shared" si="0"/>
        <v>0</v>
      </c>
      <c r="BF107" s="145">
        <f t="shared" si="1"/>
        <v>0</v>
      </c>
      <c r="BG107" s="145">
        <f t="shared" si="2"/>
        <v>0</v>
      </c>
      <c r="BH107" s="145">
        <f t="shared" si="3"/>
        <v>0</v>
      </c>
      <c r="BI107" s="145">
        <f t="shared" si="4"/>
        <v>0</v>
      </c>
      <c r="BJ107" s="144" t="s">
        <v>116</v>
      </c>
      <c r="BK107" s="142"/>
      <c r="BL107" s="142"/>
      <c r="BM107" s="142"/>
    </row>
    <row r="108" spans="1:65" s="2" customFormat="1" ht="18" customHeight="1">
      <c r="A108" s="31"/>
      <c r="B108" s="138"/>
      <c r="C108" s="139"/>
      <c r="D108" s="220" t="s">
        <v>118</v>
      </c>
      <c r="E108" s="248"/>
      <c r="F108" s="248"/>
      <c r="G108" s="139"/>
      <c r="H108" s="139"/>
      <c r="I108" s="139"/>
      <c r="J108" s="96">
        <v>0</v>
      </c>
      <c r="K108" s="139"/>
      <c r="L108" s="141"/>
      <c r="M108" s="142"/>
      <c r="N108" s="143" t="s">
        <v>41</v>
      </c>
      <c r="O108" s="142"/>
      <c r="P108" s="142"/>
      <c r="Q108" s="142"/>
      <c r="R108" s="142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4" t="s">
        <v>115</v>
      </c>
      <c r="AZ108" s="142"/>
      <c r="BA108" s="142"/>
      <c r="BB108" s="142"/>
      <c r="BC108" s="142"/>
      <c r="BD108" s="142"/>
      <c r="BE108" s="145">
        <f t="shared" si="0"/>
        <v>0</v>
      </c>
      <c r="BF108" s="145">
        <f t="shared" si="1"/>
        <v>0</v>
      </c>
      <c r="BG108" s="145">
        <f t="shared" si="2"/>
        <v>0</v>
      </c>
      <c r="BH108" s="145">
        <f t="shared" si="3"/>
        <v>0</v>
      </c>
      <c r="BI108" s="145">
        <f t="shared" si="4"/>
        <v>0</v>
      </c>
      <c r="BJ108" s="144" t="s">
        <v>116</v>
      </c>
      <c r="BK108" s="142"/>
      <c r="BL108" s="142"/>
      <c r="BM108" s="142"/>
    </row>
    <row r="109" spans="1:65" s="2" customFormat="1" ht="18" customHeight="1">
      <c r="A109" s="31"/>
      <c r="B109" s="138"/>
      <c r="C109" s="139"/>
      <c r="D109" s="220" t="s">
        <v>119</v>
      </c>
      <c r="E109" s="248"/>
      <c r="F109" s="248"/>
      <c r="G109" s="139"/>
      <c r="H109" s="139"/>
      <c r="I109" s="139"/>
      <c r="J109" s="96">
        <v>0</v>
      </c>
      <c r="K109" s="139"/>
      <c r="L109" s="141"/>
      <c r="M109" s="142"/>
      <c r="N109" s="143" t="s">
        <v>41</v>
      </c>
      <c r="O109" s="142"/>
      <c r="P109" s="142"/>
      <c r="Q109" s="142"/>
      <c r="R109" s="142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4" t="s">
        <v>115</v>
      </c>
      <c r="AZ109" s="142"/>
      <c r="BA109" s="142"/>
      <c r="BB109" s="142"/>
      <c r="BC109" s="142"/>
      <c r="BD109" s="142"/>
      <c r="BE109" s="145">
        <f t="shared" si="0"/>
        <v>0</v>
      </c>
      <c r="BF109" s="145">
        <f t="shared" si="1"/>
        <v>0</v>
      </c>
      <c r="BG109" s="145">
        <f t="shared" si="2"/>
        <v>0</v>
      </c>
      <c r="BH109" s="145">
        <f t="shared" si="3"/>
        <v>0</v>
      </c>
      <c r="BI109" s="145">
        <f t="shared" si="4"/>
        <v>0</v>
      </c>
      <c r="BJ109" s="144" t="s">
        <v>116</v>
      </c>
      <c r="BK109" s="142"/>
      <c r="BL109" s="142"/>
      <c r="BM109" s="142"/>
    </row>
    <row r="110" spans="1:65" s="2" customFormat="1" ht="18" customHeight="1">
      <c r="A110" s="31"/>
      <c r="B110" s="138"/>
      <c r="C110" s="139"/>
      <c r="D110" s="220" t="s">
        <v>120</v>
      </c>
      <c r="E110" s="248"/>
      <c r="F110" s="248"/>
      <c r="G110" s="139"/>
      <c r="H110" s="139"/>
      <c r="I110" s="139"/>
      <c r="J110" s="96">
        <v>0</v>
      </c>
      <c r="K110" s="139"/>
      <c r="L110" s="141"/>
      <c r="M110" s="142"/>
      <c r="N110" s="143" t="s">
        <v>41</v>
      </c>
      <c r="O110" s="142"/>
      <c r="P110" s="142"/>
      <c r="Q110" s="142"/>
      <c r="R110" s="142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4" t="s">
        <v>115</v>
      </c>
      <c r="AZ110" s="142"/>
      <c r="BA110" s="142"/>
      <c r="BB110" s="142"/>
      <c r="BC110" s="142"/>
      <c r="BD110" s="142"/>
      <c r="BE110" s="145">
        <f t="shared" si="0"/>
        <v>0</v>
      </c>
      <c r="BF110" s="145">
        <f t="shared" si="1"/>
        <v>0</v>
      </c>
      <c r="BG110" s="145">
        <f t="shared" si="2"/>
        <v>0</v>
      </c>
      <c r="BH110" s="145">
        <f t="shared" si="3"/>
        <v>0</v>
      </c>
      <c r="BI110" s="145">
        <f t="shared" si="4"/>
        <v>0</v>
      </c>
      <c r="BJ110" s="144" t="s">
        <v>116</v>
      </c>
      <c r="BK110" s="142"/>
      <c r="BL110" s="142"/>
      <c r="BM110" s="142"/>
    </row>
    <row r="111" spans="1:65" s="2" customFormat="1" ht="18" customHeight="1">
      <c r="A111" s="31"/>
      <c r="B111" s="138"/>
      <c r="C111" s="139"/>
      <c r="D111" s="140" t="s">
        <v>121</v>
      </c>
      <c r="E111" s="139"/>
      <c r="F111" s="139"/>
      <c r="G111" s="139"/>
      <c r="H111" s="139"/>
      <c r="I111" s="139"/>
      <c r="J111" s="96">
        <f>ROUND(J30*T111,2)</f>
        <v>0</v>
      </c>
      <c r="K111" s="139"/>
      <c r="L111" s="141"/>
      <c r="M111" s="142"/>
      <c r="N111" s="143" t="s">
        <v>41</v>
      </c>
      <c r="O111" s="142"/>
      <c r="P111" s="142"/>
      <c r="Q111" s="142"/>
      <c r="R111" s="142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4" t="s">
        <v>122</v>
      </c>
      <c r="AZ111" s="142"/>
      <c r="BA111" s="142"/>
      <c r="BB111" s="142"/>
      <c r="BC111" s="142"/>
      <c r="BD111" s="142"/>
      <c r="BE111" s="145">
        <f t="shared" si="0"/>
        <v>0</v>
      </c>
      <c r="BF111" s="145">
        <f t="shared" si="1"/>
        <v>0</v>
      </c>
      <c r="BG111" s="145">
        <f t="shared" si="2"/>
        <v>0</v>
      </c>
      <c r="BH111" s="145">
        <f t="shared" si="3"/>
        <v>0</v>
      </c>
      <c r="BI111" s="145">
        <f t="shared" si="4"/>
        <v>0</v>
      </c>
      <c r="BJ111" s="144" t="s">
        <v>116</v>
      </c>
      <c r="BK111" s="142"/>
      <c r="BL111" s="142"/>
      <c r="BM111" s="142"/>
    </row>
    <row r="112" spans="1:65" s="2" customForma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9.25" customHeight="1">
      <c r="A113" s="31"/>
      <c r="B113" s="32"/>
      <c r="C113" s="104" t="s">
        <v>96</v>
      </c>
      <c r="D113" s="105"/>
      <c r="E113" s="105"/>
      <c r="F113" s="105"/>
      <c r="G113" s="105"/>
      <c r="H113" s="105"/>
      <c r="I113" s="105"/>
      <c r="J113" s="106">
        <f>ROUND(J96+J105,2)</f>
        <v>0</v>
      </c>
      <c r="K113" s="105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" customHeight="1">
      <c r="A119" s="31"/>
      <c r="B119" s="32"/>
      <c r="C119" s="18" t="s">
        <v>123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4" t="s">
        <v>15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6.25" customHeight="1">
      <c r="A122" s="31"/>
      <c r="B122" s="32"/>
      <c r="C122" s="31"/>
      <c r="D122" s="31"/>
      <c r="E122" s="249" t="str">
        <f>E7</f>
        <v>Dobudovanie infraštruktúry k občianskej vybavenosti v Spišskej Belej - Strážky</v>
      </c>
      <c r="F122" s="250"/>
      <c r="G122" s="250"/>
      <c r="H122" s="250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4" t="s">
        <v>98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1"/>
      <c r="D124" s="31"/>
      <c r="E124" s="200" t="str">
        <f>E9</f>
        <v>0720191 - SO.01 Záchytné parkovisko</v>
      </c>
      <c r="F124" s="251"/>
      <c r="G124" s="251"/>
      <c r="H124" s="25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4" t="s">
        <v>19</v>
      </c>
      <c r="D126" s="31"/>
      <c r="E126" s="31"/>
      <c r="F126" s="22" t="str">
        <f>F12</f>
        <v xml:space="preserve"> </v>
      </c>
      <c r="G126" s="31"/>
      <c r="H126" s="31"/>
      <c r="I126" s="24" t="s">
        <v>21</v>
      </c>
      <c r="J126" s="57">
        <f>IF(J12="","",J12)</f>
        <v>44665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15" customHeight="1">
      <c r="A128" s="31"/>
      <c r="B128" s="32"/>
      <c r="C128" s="24" t="s">
        <v>22</v>
      </c>
      <c r="D128" s="31"/>
      <c r="E128" s="31"/>
      <c r="F128" s="22" t="str">
        <f>E15</f>
        <v xml:space="preserve">Mesto Spišská Belá </v>
      </c>
      <c r="G128" s="31"/>
      <c r="H128" s="31"/>
      <c r="I128" s="24" t="s">
        <v>28</v>
      </c>
      <c r="J128" s="27" t="str">
        <f>E21</f>
        <v xml:space="preserve">Ing. Jozef Trebuňa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15" customHeight="1">
      <c r="A129" s="31"/>
      <c r="B129" s="32"/>
      <c r="C129" s="24" t="s">
        <v>26</v>
      </c>
      <c r="D129" s="31"/>
      <c r="E129" s="31"/>
      <c r="F129" s="22" t="str">
        <f>IF(E18="","",E18)</f>
        <v>Vyplň údaj</v>
      </c>
      <c r="G129" s="31"/>
      <c r="H129" s="31"/>
      <c r="I129" s="24" t="s">
        <v>31</v>
      </c>
      <c r="J129" s="27" t="str">
        <f>E24</f>
        <v xml:space="preserve">Ing. Jozef Trebuňa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46"/>
      <c r="B131" s="147"/>
      <c r="C131" s="148" t="s">
        <v>124</v>
      </c>
      <c r="D131" s="149" t="s">
        <v>60</v>
      </c>
      <c r="E131" s="149" t="s">
        <v>56</v>
      </c>
      <c r="F131" s="149" t="s">
        <v>57</v>
      </c>
      <c r="G131" s="149" t="s">
        <v>125</v>
      </c>
      <c r="H131" s="149" t="s">
        <v>126</v>
      </c>
      <c r="I131" s="149" t="s">
        <v>127</v>
      </c>
      <c r="J131" s="150" t="s">
        <v>104</v>
      </c>
      <c r="K131" s="151" t="s">
        <v>128</v>
      </c>
      <c r="L131" s="152"/>
      <c r="M131" s="64" t="s">
        <v>1</v>
      </c>
      <c r="N131" s="65" t="s">
        <v>39</v>
      </c>
      <c r="O131" s="65" t="s">
        <v>129</v>
      </c>
      <c r="P131" s="65" t="s">
        <v>130</v>
      </c>
      <c r="Q131" s="65" t="s">
        <v>131</v>
      </c>
      <c r="R131" s="65" t="s">
        <v>132</v>
      </c>
      <c r="S131" s="65" t="s">
        <v>133</v>
      </c>
      <c r="T131" s="66" t="s">
        <v>134</v>
      </c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65" s="2" customFormat="1" ht="22.8" customHeight="1">
      <c r="A132" s="31"/>
      <c r="B132" s="32"/>
      <c r="C132" s="71" t="s">
        <v>101</v>
      </c>
      <c r="D132" s="31"/>
      <c r="E132" s="31"/>
      <c r="F132" s="31"/>
      <c r="G132" s="31"/>
      <c r="H132" s="31"/>
      <c r="I132" s="31"/>
      <c r="J132" s="153">
        <f>BK132</f>
        <v>0</v>
      </c>
      <c r="K132" s="31"/>
      <c r="L132" s="32"/>
      <c r="M132" s="67"/>
      <c r="N132" s="58"/>
      <c r="O132" s="68"/>
      <c r="P132" s="154">
        <f>P133+P158</f>
        <v>0</v>
      </c>
      <c r="Q132" s="68"/>
      <c r="R132" s="154">
        <f>R133+R158</f>
        <v>0</v>
      </c>
      <c r="S132" s="68"/>
      <c r="T132" s="155">
        <f>T133+T158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74</v>
      </c>
      <c r="AU132" s="14" t="s">
        <v>106</v>
      </c>
      <c r="BK132" s="156">
        <f>BK133+BK158</f>
        <v>0</v>
      </c>
    </row>
    <row r="133" spans="1:65" s="12" customFormat="1" ht="25.95" customHeight="1">
      <c r="B133" s="157"/>
      <c r="D133" s="158" t="s">
        <v>74</v>
      </c>
      <c r="E133" s="159" t="s">
        <v>135</v>
      </c>
      <c r="F133" s="159" t="s">
        <v>136</v>
      </c>
      <c r="I133" s="160"/>
      <c r="J133" s="161">
        <f>BK133</f>
        <v>0</v>
      </c>
      <c r="L133" s="157"/>
      <c r="M133" s="162"/>
      <c r="N133" s="163"/>
      <c r="O133" s="163"/>
      <c r="P133" s="164">
        <f>P134+P140+P147+P156</f>
        <v>0</v>
      </c>
      <c r="Q133" s="163"/>
      <c r="R133" s="164">
        <f>R134+R140+R147+R156</f>
        <v>0</v>
      </c>
      <c r="S133" s="163"/>
      <c r="T133" s="165">
        <f>T134+T140+T147+T156</f>
        <v>0</v>
      </c>
      <c r="AR133" s="158" t="s">
        <v>83</v>
      </c>
      <c r="AT133" s="166" t="s">
        <v>74</v>
      </c>
      <c r="AU133" s="166" t="s">
        <v>75</v>
      </c>
      <c r="AY133" s="158" t="s">
        <v>137</v>
      </c>
      <c r="BK133" s="167">
        <f>BK134+BK140+BK147+BK156</f>
        <v>0</v>
      </c>
    </row>
    <row r="134" spans="1:65" s="12" customFormat="1" ht="22.8" customHeight="1">
      <c r="B134" s="157"/>
      <c r="D134" s="158" t="s">
        <v>74</v>
      </c>
      <c r="E134" s="168" t="s">
        <v>83</v>
      </c>
      <c r="F134" s="168" t="s">
        <v>138</v>
      </c>
      <c r="I134" s="160"/>
      <c r="J134" s="169">
        <f>BK134</f>
        <v>0</v>
      </c>
      <c r="L134" s="157"/>
      <c r="M134" s="162"/>
      <c r="N134" s="163"/>
      <c r="O134" s="163"/>
      <c r="P134" s="164">
        <f>SUM(P135:P139)</f>
        <v>0</v>
      </c>
      <c r="Q134" s="163"/>
      <c r="R134" s="164">
        <f>SUM(R135:R139)</f>
        <v>0</v>
      </c>
      <c r="S134" s="163"/>
      <c r="T134" s="165">
        <f>SUM(T135:T139)</f>
        <v>0</v>
      </c>
      <c r="AR134" s="158" t="s">
        <v>83</v>
      </c>
      <c r="AT134" s="166" t="s">
        <v>74</v>
      </c>
      <c r="AU134" s="166" t="s">
        <v>83</v>
      </c>
      <c r="AY134" s="158" t="s">
        <v>137</v>
      </c>
      <c r="BK134" s="167">
        <f>SUM(BK135:BK139)</f>
        <v>0</v>
      </c>
    </row>
    <row r="135" spans="1:65" s="2" customFormat="1" ht="24.15" customHeight="1">
      <c r="A135" s="31"/>
      <c r="B135" s="138"/>
      <c r="C135" s="170" t="s">
        <v>83</v>
      </c>
      <c r="D135" s="170" t="s">
        <v>139</v>
      </c>
      <c r="E135" s="171" t="s">
        <v>140</v>
      </c>
      <c r="F135" s="172" t="s">
        <v>141</v>
      </c>
      <c r="G135" s="173" t="s">
        <v>142</v>
      </c>
      <c r="H135" s="174">
        <v>184.14</v>
      </c>
      <c r="I135" s="175"/>
      <c r="J135" s="176">
        <f>ROUND(I135*H135,2)</f>
        <v>0</v>
      </c>
      <c r="K135" s="177"/>
      <c r="L135" s="32"/>
      <c r="M135" s="178" t="s">
        <v>1</v>
      </c>
      <c r="N135" s="179" t="s">
        <v>41</v>
      </c>
      <c r="O135" s="60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82" t="s">
        <v>143</v>
      </c>
      <c r="AT135" s="182" t="s">
        <v>139</v>
      </c>
      <c r="AU135" s="182" t="s">
        <v>116</v>
      </c>
      <c r="AY135" s="14" t="s">
        <v>137</v>
      </c>
      <c r="BE135" s="100">
        <f>IF(N135="základná",J135,0)</f>
        <v>0</v>
      </c>
      <c r="BF135" s="100">
        <f>IF(N135="znížená",J135,0)</f>
        <v>0</v>
      </c>
      <c r="BG135" s="100">
        <f>IF(N135="zákl. prenesená",J135,0)</f>
        <v>0</v>
      </c>
      <c r="BH135" s="100">
        <f>IF(N135="zníž. prenesená",J135,0)</f>
        <v>0</v>
      </c>
      <c r="BI135" s="100">
        <f>IF(N135="nulová",J135,0)</f>
        <v>0</v>
      </c>
      <c r="BJ135" s="14" t="s">
        <v>116</v>
      </c>
      <c r="BK135" s="100">
        <f>ROUND(I135*H135,2)</f>
        <v>0</v>
      </c>
      <c r="BL135" s="14" t="s">
        <v>143</v>
      </c>
      <c r="BM135" s="182" t="s">
        <v>116</v>
      </c>
    </row>
    <row r="136" spans="1:65" s="2" customFormat="1" ht="24.15" customHeight="1">
      <c r="A136" s="31"/>
      <c r="B136" s="138"/>
      <c r="C136" s="170" t="s">
        <v>116</v>
      </c>
      <c r="D136" s="170" t="s">
        <v>139</v>
      </c>
      <c r="E136" s="171" t="s">
        <v>144</v>
      </c>
      <c r="F136" s="172" t="s">
        <v>145</v>
      </c>
      <c r="G136" s="173" t="s">
        <v>142</v>
      </c>
      <c r="H136" s="174">
        <v>92.07</v>
      </c>
      <c r="I136" s="175"/>
      <c r="J136" s="176">
        <f>ROUND(I136*H136,2)</f>
        <v>0</v>
      </c>
      <c r="K136" s="177"/>
      <c r="L136" s="32"/>
      <c r="M136" s="178" t="s">
        <v>1</v>
      </c>
      <c r="N136" s="179" t="s">
        <v>41</v>
      </c>
      <c r="O136" s="60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2" t="s">
        <v>143</v>
      </c>
      <c r="AT136" s="182" t="s">
        <v>139</v>
      </c>
      <c r="AU136" s="182" t="s">
        <v>116</v>
      </c>
      <c r="AY136" s="14" t="s">
        <v>137</v>
      </c>
      <c r="BE136" s="100">
        <f>IF(N136="základná",J136,0)</f>
        <v>0</v>
      </c>
      <c r="BF136" s="100">
        <f>IF(N136="znížená",J136,0)</f>
        <v>0</v>
      </c>
      <c r="BG136" s="100">
        <f>IF(N136="zákl. prenesená",J136,0)</f>
        <v>0</v>
      </c>
      <c r="BH136" s="100">
        <f>IF(N136="zníž. prenesená",J136,0)</f>
        <v>0</v>
      </c>
      <c r="BI136" s="100">
        <f>IF(N136="nulová",J136,0)</f>
        <v>0</v>
      </c>
      <c r="BJ136" s="14" t="s">
        <v>116</v>
      </c>
      <c r="BK136" s="100">
        <f>ROUND(I136*H136,2)</f>
        <v>0</v>
      </c>
      <c r="BL136" s="14" t="s">
        <v>143</v>
      </c>
      <c r="BM136" s="182" t="s">
        <v>143</v>
      </c>
    </row>
    <row r="137" spans="1:65" s="2" customFormat="1" ht="37.799999999999997" customHeight="1">
      <c r="A137" s="31"/>
      <c r="B137" s="138"/>
      <c r="C137" s="170" t="s">
        <v>146</v>
      </c>
      <c r="D137" s="170" t="s">
        <v>139</v>
      </c>
      <c r="E137" s="171" t="s">
        <v>147</v>
      </c>
      <c r="F137" s="172" t="s">
        <v>148</v>
      </c>
      <c r="G137" s="173" t="s">
        <v>142</v>
      </c>
      <c r="H137" s="174">
        <v>184.14</v>
      </c>
      <c r="I137" s="175"/>
      <c r="J137" s="176">
        <f>ROUND(I137*H137,2)</f>
        <v>0</v>
      </c>
      <c r="K137" s="177"/>
      <c r="L137" s="32"/>
      <c r="M137" s="178" t="s">
        <v>1</v>
      </c>
      <c r="N137" s="179" t="s">
        <v>41</v>
      </c>
      <c r="O137" s="60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82" t="s">
        <v>143</v>
      </c>
      <c r="AT137" s="182" t="s">
        <v>139</v>
      </c>
      <c r="AU137" s="182" t="s">
        <v>116</v>
      </c>
      <c r="AY137" s="14" t="s">
        <v>137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116</v>
      </c>
      <c r="BK137" s="100">
        <f>ROUND(I137*H137,2)</f>
        <v>0</v>
      </c>
      <c r="BL137" s="14" t="s">
        <v>143</v>
      </c>
      <c r="BM137" s="182" t="s">
        <v>149</v>
      </c>
    </row>
    <row r="138" spans="1:65" s="2" customFormat="1" ht="21.75" customHeight="1">
      <c r="A138" s="31"/>
      <c r="B138" s="138"/>
      <c r="C138" s="170" t="s">
        <v>143</v>
      </c>
      <c r="D138" s="170" t="s">
        <v>139</v>
      </c>
      <c r="E138" s="171" t="s">
        <v>150</v>
      </c>
      <c r="F138" s="172" t="s">
        <v>151</v>
      </c>
      <c r="G138" s="173" t="s">
        <v>142</v>
      </c>
      <c r="H138" s="174">
        <v>184.14</v>
      </c>
      <c r="I138" s="175"/>
      <c r="J138" s="176">
        <f>ROUND(I138*H138,2)</f>
        <v>0</v>
      </c>
      <c r="K138" s="177"/>
      <c r="L138" s="32"/>
      <c r="M138" s="178" t="s">
        <v>1</v>
      </c>
      <c r="N138" s="179" t="s">
        <v>41</v>
      </c>
      <c r="O138" s="60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2" t="s">
        <v>143</v>
      </c>
      <c r="AT138" s="182" t="s">
        <v>139</v>
      </c>
      <c r="AU138" s="182" t="s">
        <v>116</v>
      </c>
      <c r="AY138" s="14" t="s">
        <v>137</v>
      </c>
      <c r="BE138" s="100">
        <f>IF(N138="základná",J138,0)</f>
        <v>0</v>
      </c>
      <c r="BF138" s="100">
        <f>IF(N138="znížená",J138,0)</f>
        <v>0</v>
      </c>
      <c r="BG138" s="100">
        <f>IF(N138="zákl. prenesená",J138,0)</f>
        <v>0</v>
      </c>
      <c r="BH138" s="100">
        <f>IF(N138="zníž. prenesená",J138,0)</f>
        <v>0</v>
      </c>
      <c r="BI138" s="100">
        <f>IF(N138="nulová",J138,0)</f>
        <v>0</v>
      </c>
      <c r="BJ138" s="14" t="s">
        <v>116</v>
      </c>
      <c r="BK138" s="100">
        <f>ROUND(I138*H138,2)</f>
        <v>0</v>
      </c>
      <c r="BL138" s="14" t="s">
        <v>143</v>
      </c>
      <c r="BM138" s="182" t="s">
        <v>152</v>
      </c>
    </row>
    <row r="139" spans="1:65" s="2" customFormat="1" ht="24.15" customHeight="1">
      <c r="A139" s="31"/>
      <c r="B139" s="138"/>
      <c r="C139" s="170" t="s">
        <v>153</v>
      </c>
      <c r="D139" s="170" t="s">
        <v>139</v>
      </c>
      <c r="E139" s="171" t="s">
        <v>154</v>
      </c>
      <c r="F139" s="172" t="s">
        <v>155</v>
      </c>
      <c r="G139" s="173" t="s">
        <v>156</v>
      </c>
      <c r="H139" s="174">
        <v>184.14</v>
      </c>
      <c r="I139" s="175"/>
      <c r="J139" s="176">
        <f>ROUND(I139*H139,2)</f>
        <v>0</v>
      </c>
      <c r="K139" s="177"/>
      <c r="L139" s="32"/>
      <c r="M139" s="178" t="s">
        <v>1</v>
      </c>
      <c r="N139" s="179" t="s">
        <v>41</v>
      </c>
      <c r="O139" s="60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82" t="s">
        <v>143</v>
      </c>
      <c r="AT139" s="182" t="s">
        <v>139</v>
      </c>
      <c r="AU139" s="182" t="s">
        <v>116</v>
      </c>
      <c r="AY139" s="14" t="s">
        <v>137</v>
      </c>
      <c r="BE139" s="100">
        <f>IF(N139="základná",J139,0)</f>
        <v>0</v>
      </c>
      <c r="BF139" s="100">
        <f>IF(N139="znížená",J139,0)</f>
        <v>0</v>
      </c>
      <c r="BG139" s="100">
        <f>IF(N139="zákl. prenesená",J139,0)</f>
        <v>0</v>
      </c>
      <c r="BH139" s="100">
        <f>IF(N139="zníž. prenesená",J139,0)</f>
        <v>0</v>
      </c>
      <c r="BI139" s="100">
        <f>IF(N139="nulová",J139,0)</f>
        <v>0</v>
      </c>
      <c r="BJ139" s="14" t="s">
        <v>116</v>
      </c>
      <c r="BK139" s="100">
        <f>ROUND(I139*H139,2)</f>
        <v>0</v>
      </c>
      <c r="BL139" s="14" t="s">
        <v>143</v>
      </c>
      <c r="BM139" s="182" t="s">
        <v>157</v>
      </c>
    </row>
    <row r="140" spans="1:65" s="12" customFormat="1" ht="22.8" customHeight="1">
      <c r="B140" s="157"/>
      <c r="D140" s="158" t="s">
        <v>74</v>
      </c>
      <c r="E140" s="168" t="s">
        <v>153</v>
      </c>
      <c r="F140" s="168" t="s">
        <v>158</v>
      </c>
      <c r="I140" s="160"/>
      <c r="J140" s="169">
        <f>BK140</f>
        <v>0</v>
      </c>
      <c r="L140" s="157"/>
      <c r="M140" s="162"/>
      <c r="N140" s="163"/>
      <c r="O140" s="163"/>
      <c r="P140" s="164">
        <f>SUM(P141:P146)</f>
        <v>0</v>
      </c>
      <c r="Q140" s="163"/>
      <c r="R140" s="164">
        <f>SUM(R141:R146)</f>
        <v>0</v>
      </c>
      <c r="S140" s="163"/>
      <c r="T140" s="165">
        <f>SUM(T141:T146)</f>
        <v>0</v>
      </c>
      <c r="AR140" s="158" t="s">
        <v>83</v>
      </c>
      <c r="AT140" s="166" t="s">
        <v>74</v>
      </c>
      <c r="AU140" s="166" t="s">
        <v>83</v>
      </c>
      <c r="AY140" s="158" t="s">
        <v>137</v>
      </c>
      <c r="BK140" s="167">
        <f>SUM(BK141:BK146)</f>
        <v>0</v>
      </c>
    </row>
    <row r="141" spans="1:65" s="2" customFormat="1" ht="24.15" customHeight="1">
      <c r="A141" s="31"/>
      <c r="B141" s="138"/>
      <c r="C141" s="170" t="s">
        <v>149</v>
      </c>
      <c r="D141" s="170" t="s">
        <v>139</v>
      </c>
      <c r="E141" s="171" t="s">
        <v>159</v>
      </c>
      <c r="F141" s="172" t="s">
        <v>160</v>
      </c>
      <c r="G141" s="173" t="s">
        <v>161</v>
      </c>
      <c r="H141" s="174">
        <v>558</v>
      </c>
      <c r="I141" s="175"/>
      <c r="J141" s="176">
        <f t="shared" ref="J141:J146" si="5">ROUND(I141*H141,2)</f>
        <v>0</v>
      </c>
      <c r="K141" s="177"/>
      <c r="L141" s="32"/>
      <c r="M141" s="178" t="s">
        <v>1</v>
      </c>
      <c r="N141" s="179" t="s">
        <v>41</v>
      </c>
      <c r="O141" s="60"/>
      <c r="P141" s="180">
        <f t="shared" ref="P141:P146" si="6">O141*H141</f>
        <v>0</v>
      </c>
      <c r="Q141" s="180">
        <v>0</v>
      </c>
      <c r="R141" s="180">
        <f t="shared" ref="R141:R146" si="7">Q141*H141</f>
        <v>0</v>
      </c>
      <c r="S141" s="180">
        <v>0</v>
      </c>
      <c r="T141" s="181">
        <f t="shared" ref="T141:T146" si="8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82" t="s">
        <v>143</v>
      </c>
      <c r="AT141" s="182" t="s">
        <v>139</v>
      </c>
      <c r="AU141" s="182" t="s">
        <v>116</v>
      </c>
      <c r="AY141" s="14" t="s">
        <v>137</v>
      </c>
      <c r="BE141" s="100">
        <f t="shared" ref="BE141:BE146" si="9">IF(N141="základná",J141,0)</f>
        <v>0</v>
      </c>
      <c r="BF141" s="100">
        <f t="shared" ref="BF141:BF146" si="10">IF(N141="znížená",J141,0)</f>
        <v>0</v>
      </c>
      <c r="BG141" s="100">
        <f t="shared" ref="BG141:BG146" si="11">IF(N141="zákl. prenesená",J141,0)</f>
        <v>0</v>
      </c>
      <c r="BH141" s="100">
        <f t="shared" ref="BH141:BH146" si="12">IF(N141="zníž. prenesená",J141,0)</f>
        <v>0</v>
      </c>
      <c r="BI141" s="100">
        <f t="shared" ref="BI141:BI146" si="13">IF(N141="nulová",J141,0)</f>
        <v>0</v>
      </c>
      <c r="BJ141" s="14" t="s">
        <v>116</v>
      </c>
      <c r="BK141" s="100">
        <f t="shared" ref="BK141:BK146" si="14">ROUND(I141*H141,2)</f>
        <v>0</v>
      </c>
      <c r="BL141" s="14" t="s">
        <v>143</v>
      </c>
      <c r="BM141" s="182" t="s">
        <v>162</v>
      </c>
    </row>
    <row r="142" spans="1:65" s="2" customFormat="1" ht="33" customHeight="1">
      <c r="A142" s="31"/>
      <c r="B142" s="138"/>
      <c r="C142" s="170" t="s">
        <v>163</v>
      </c>
      <c r="D142" s="170" t="s">
        <v>139</v>
      </c>
      <c r="E142" s="171" t="s">
        <v>164</v>
      </c>
      <c r="F142" s="172" t="s">
        <v>165</v>
      </c>
      <c r="G142" s="173" t="s">
        <v>161</v>
      </c>
      <c r="H142" s="174">
        <v>499.4</v>
      </c>
      <c r="I142" s="175"/>
      <c r="J142" s="176">
        <f t="shared" si="5"/>
        <v>0</v>
      </c>
      <c r="K142" s="177"/>
      <c r="L142" s="32"/>
      <c r="M142" s="178" t="s">
        <v>1</v>
      </c>
      <c r="N142" s="179" t="s">
        <v>41</v>
      </c>
      <c r="O142" s="60"/>
      <c r="P142" s="180">
        <f t="shared" si="6"/>
        <v>0</v>
      </c>
      <c r="Q142" s="180">
        <v>0</v>
      </c>
      <c r="R142" s="180">
        <f t="shared" si="7"/>
        <v>0</v>
      </c>
      <c r="S142" s="180">
        <v>0</v>
      </c>
      <c r="T142" s="181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2" t="s">
        <v>143</v>
      </c>
      <c r="AT142" s="182" t="s">
        <v>139</v>
      </c>
      <c r="AU142" s="182" t="s">
        <v>116</v>
      </c>
      <c r="AY142" s="14" t="s">
        <v>137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4" t="s">
        <v>116</v>
      </c>
      <c r="BK142" s="100">
        <f t="shared" si="14"/>
        <v>0</v>
      </c>
      <c r="BL142" s="14" t="s">
        <v>143</v>
      </c>
      <c r="BM142" s="182" t="s">
        <v>166</v>
      </c>
    </row>
    <row r="143" spans="1:65" s="2" customFormat="1" ht="33" customHeight="1">
      <c r="A143" s="31"/>
      <c r="B143" s="138"/>
      <c r="C143" s="170" t="s">
        <v>152</v>
      </c>
      <c r="D143" s="170" t="s">
        <v>139</v>
      </c>
      <c r="E143" s="171" t="s">
        <v>167</v>
      </c>
      <c r="F143" s="172" t="s">
        <v>168</v>
      </c>
      <c r="G143" s="173" t="s">
        <v>161</v>
      </c>
      <c r="H143" s="174">
        <v>558</v>
      </c>
      <c r="I143" s="175"/>
      <c r="J143" s="176">
        <f t="shared" si="5"/>
        <v>0</v>
      </c>
      <c r="K143" s="177"/>
      <c r="L143" s="32"/>
      <c r="M143" s="178" t="s">
        <v>1</v>
      </c>
      <c r="N143" s="179" t="s">
        <v>41</v>
      </c>
      <c r="O143" s="60"/>
      <c r="P143" s="180">
        <f t="shared" si="6"/>
        <v>0</v>
      </c>
      <c r="Q143" s="180">
        <v>0</v>
      </c>
      <c r="R143" s="180">
        <f t="shared" si="7"/>
        <v>0</v>
      </c>
      <c r="S143" s="180">
        <v>0</v>
      </c>
      <c r="T143" s="181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82" t="s">
        <v>143</v>
      </c>
      <c r="AT143" s="182" t="s">
        <v>139</v>
      </c>
      <c r="AU143" s="182" t="s">
        <v>116</v>
      </c>
      <c r="AY143" s="14" t="s">
        <v>137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4" t="s">
        <v>116</v>
      </c>
      <c r="BK143" s="100">
        <f t="shared" si="14"/>
        <v>0</v>
      </c>
      <c r="BL143" s="14" t="s">
        <v>143</v>
      </c>
      <c r="BM143" s="182" t="s">
        <v>169</v>
      </c>
    </row>
    <row r="144" spans="1:65" s="2" customFormat="1" ht="37.799999999999997" customHeight="1">
      <c r="A144" s="31"/>
      <c r="B144" s="138"/>
      <c r="C144" s="170" t="s">
        <v>170</v>
      </c>
      <c r="D144" s="170" t="s">
        <v>139</v>
      </c>
      <c r="E144" s="171" t="s">
        <v>171</v>
      </c>
      <c r="F144" s="172" t="s">
        <v>172</v>
      </c>
      <c r="G144" s="173" t="s">
        <v>161</v>
      </c>
      <c r="H144" s="174">
        <v>499.4</v>
      </c>
      <c r="I144" s="175"/>
      <c r="J144" s="176">
        <f t="shared" si="5"/>
        <v>0</v>
      </c>
      <c r="K144" s="177"/>
      <c r="L144" s="32"/>
      <c r="M144" s="178" t="s">
        <v>1</v>
      </c>
      <c r="N144" s="179" t="s">
        <v>41</v>
      </c>
      <c r="O144" s="60"/>
      <c r="P144" s="180">
        <f t="shared" si="6"/>
        <v>0</v>
      </c>
      <c r="Q144" s="180">
        <v>0</v>
      </c>
      <c r="R144" s="180">
        <f t="shared" si="7"/>
        <v>0</v>
      </c>
      <c r="S144" s="180">
        <v>0</v>
      </c>
      <c r="T144" s="181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82" t="s">
        <v>143</v>
      </c>
      <c r="AT144" s="182" t="s">
        <v>139</v>
      </c>
      <c r="AU144" s="182" t="s">
        <v>116</v>
      </c>
      <c r="AY144" s="14" t="s">
        <v>137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4" t="s">
        <v>116</v>
      </c>
      <c r="BK144" s="100">
        <f t="shared" si="14"/>
        <v>0</v>
      </c>
      <c r="BL144" s="14" t="s">
        <v>143</v>
      </c>
      <c r="BM144" s="182" t="s">
        <v>173</v>
      </c>
    </row>
    <row r="145" spans="1:65" s="2" customFormat="1" ht="24.15" customHeight="1">
      <c r="A145" s="31"/>
      <c r="B145" s="138"/>
      <c r="C145" s="183" t="s">
        <v>157</v>
      </c>
      <c r="D145" s="183" t="s">
        <v>174</v>
      </c>
      <c r="E145" s="184" t="s">
        <v>175</v>
      </c>
      <c r="F145" s="185" t="s">
        <v>176</v>
      </c>
      <c r="G145" s="186" t="s">
        <v>161</v>
      </c>
      <c r="H145" s="187">
        <v>309.10000000000002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41</v>
      </c>
      <c r="O145" s="60"/>
      <c r="P145" s="180">
        <f t="shared" si="6"/>
        <v>0</v>
      </c>
      <c r="Q145" s="180">
        <v>0</v>
      </c>
      <c r="R145" s="180">
        <f t="shared" si="7"/>
        <v>0</v>
      </c>
      <c r="S145" s="180">
        <v>0</v>
      </c>
      <c r="T145" s="181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82" t="s">
        <v>152</v>
      </c>
      <c r="AT145" s="182" t="s">
        <v>174</v>
      </c>
      <c r="AU145" s="182" t="s">
        <v>116</v>
      </c>
      <c r="AY145" s="14" t="s">
        <v>137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4" t="s">
        <v>116</v>
      </c>
      <c r="BK145" s="100">
        <f t="shared" si="14"/>
        <v>0</v>
      </c>
      <c r="BL145" s="14" t="s">
        <v>143</v>
      </c>
      <c r="BM145" s="182" t="s">
        <v>7</v>
      </c>
    </row>
    <row r="146" spans="1:65" s="2" customFormat="1" ht="24.15" customHeight="1">
      <c r="A146" s="31"/>
      <c r="B146" s="138"/>
      <c r="C146" s="183" t="s">
        <v>177</v>
      </c>
      <c r="D146" s="183" t="s">
        <v>174</v>
      </c>
      <c r="E146" s="184" t="s">
        <v>178</v>
      </c>
      <c r="F146" s="185" t="s">
        <v>179</v>
      </c>
      <c r="G146" s="186" t="s">
        <v>161</v>
      </c>
      <c r="H146" s="187">
        <v>200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41</v>
      </c>
      <c r="O146" s="60"/>
      <c r="P146" s="180">
        <f t="shared" si="6"/>
        <v>0</v>
      </c>
      <c r="Q146" s="180">
        <v>0</v>
      </c>
      <c r="R146" s="180">
        <f t="shared" si="7"/>
        <v>0</v>
      </c>
      <c r="S146" s="180">
        <v>0</v>
      </c>
      <c r="T146" s="181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82" t="s">
        <v>152</v>
      </c>
      <c r="AT146" s="182" t="s">
        <v>174</v>
      </c>
      <c r="AU146" s="182" t="s">
        <v>116</v>
      </c>
      <c r="AY146" s="14" t="s">
        <v>137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4" t="s">
        <v>116</v>
      </c>
      <c r="BK146" s="100">
        <f t="shared" si="14"/>
        <v>0</v>
      </c>
      <c r="BL146" s="14" t="s">
        <v>143</v>
      </c>
      <c r="BM146" s="182" t="s">
        <v>180</v>
      </c>
    </row>
    <row r="147" spans="1:65" s="12" customFormat="1" ht="22.8" customHeight="1">
      <c r="B147" s="157"/>
      <c r="D147" s="158" t="s">
        <v>74</v>
      </c>
      <c r="E147" s="168" t="s">
        <v>170</v>
      </c>
      <c r="F147" s="168" t="s">
        <v>181</v>
      </c>
      <c r="I147" s="160"/>
      <c r="J147" s="169">
        <f>BK147</f>
        <v>0</v>
      </c>
      <c r="L147" s="157"/>
      <c r="M147" s="162"/>
      <c r="N147" s="163"/>
      <c r="O147" s="163"/>
      <c r="P147" s="164">
        <f>SUM(P148:P155)</f>
        <v>0</v>
      </c>
      <c r="Q147" s="163"/>
      <c r="R147" s="164">
        <f>SUM(R148:R155)</f>
        <v>0</v>
      </c>
      <c r="S147" s="163"/>
      <c r="T147" s="165">
        <f>SUM(T148:T155)</f>
        <v>0</v>
      </c>
      <c r="AR147" s="158" t="s">
        <v>83</v>
      </c>
      <c r="AT147" s="166" t="s">
        <v>74</v>
      </c>
      <c r="AU147" s="166" t="s">
        <v>83</v>
      </c>
      <c r="AY147" s="158" t="s">
        <v>137</v>
      </c>
      <c r="BK147" s="167">
        <f>SUM(BK148:BK155)</f>
        <v>0</v>
      </c>
    </row>
    <row r="148" spans="1:65" s="2" customFormat="1" ht="33" customHeight="1">
      <c r="A148" s="31"/>
      <c r="B148" s="138"/>
      <c r="C148" s="170" t="s">
        <v>162</v>
      </c>
      <c r="D148" s="170" t="s">
        <v>139</v>
      </c>
      <c r="E148" s="171" t="s">
        <v>182</v>
      </c>
      <c r="F148" s="172" t="s">
        <v>183</v>
      </c>
      <c r="G148" s="173" t="s">
        <v>184</v>
      </c>
      <c r="H148" s="174">
        <v>8.4</v>
      </c>
      <c r="I148" s="175"/>
      <c r="J148" s="176">
        <f t="shared" ref="J148:J155" si="15">ROUND(I148*H148,2)</f>
        <v>0</v>
      </c>
      <c r="K148" s="177"/>
      <c r="L148" s="32"/>
      <c r="M148" s="178" t="s">
        <v>1</v>
      </c>
      <c r="N148" s="179" t="s">
        <v>41</v>
      </c>
      <c r="O148" s="60"/>
      <c r="P148" s="180">
        <f t="shared" ref="P148:P155" si="16">O148*H148</f>
        <v>0</v>
      </c>
      <c r="Q148" s="180">
        <v>0</v>
      </c>
      <c r="R148" s="180">
        <f t="shared" ref="R148:R155" si="17">Q148*H148</f>
        <v>0</v>
      </c>
      <c r="S148" s="180">
        <v>0</v>
      </c>
      <c r="T148" s="181">
        <f t="shared" ref="T148:T155" si="18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82" t="s">
        <v>143</v>
      </c>
      <c r="AT148" s="182" t="s">
        <v>139</v>
      </c>
      <c r="AU148" s="182" t="s">
        <v>116</v>
      </c>
      <c r="AY148" s="14" t="s">
        <v>137</v>
      </c>
      <c r="BE148" s="100">
        <f t="shared" ref="BE148:BE155" si="19">IF(N148="základná",J148,0)</f>
        <v>0</v>
      </c>
      <c r="BF148" s="100">
        <f t="shared" ref="BF148:BF155" si="20">IF(N148="znížená",J148,0)</f>
        <v>0</v>
      </c>
      <c r="BG148" s="100">
        <f t="shared" ref="BG148:BG155" si="21">IF(N148="zákl. prenesená",J148,0)</f>
        <v>0</v>
      </c>
      <c r="BH148" s="100">
        <f t="shared" ref="BH148:BH155" si="22">IF(N148="zníž. prenesená",J148,0)</f>
        <v>0</v>
      </c>
      <c r="BI148" s="100">
        <f t="shared" ref="BI148:BI155" si="23">IF(N148="nulová",J148,0)</f>
        <v>0</v>
      </c>
      <c r="BJ148" s="14" t="s">
        <v>116</v>
      </c>
      <c r="BK148" s="100">
        <f t="shared" ref="BK148:BK155" si="24">ROUND(I148*H148,2)</f>
        <v>0</v>
      </c>
      <c r="BL148" s="14" t="s">
        <v>143</v>
      </c>
      <c r="BM148" s="182" t="s">
        <v>185</v>
      </c>
    </row>
    <row r="149" spans="1:65" s="2" customFormat="1" ht="24.15" customHeight="1">
      <c r="A149" s="31"/>
      <c r="B149" s="138"/>
      <c r="C149" s="183" t="s">
        <v>186</v>
      </c>
      <c r="D149" s="183" t="s">
        <v>174</v>
      </c>
      <c r="E149" s="184" t="s">
        <v>187</v>
      </c>
      <c r="F149" s="185" t="s">
        <v>188</v>
      </c>
      <c r="G149" s="186" t="s">
        <v>189</v>
      </c>
      <c r="H149" s="187">
        <v>9</v>
      </c>
      <c r="I149" s="188"/>
      <c r="J149" s="189">
        <f t="shared" si="15"/>
        <v>0</v>
      </c>
      <c r="K149" s="190"/>
      <c r="L149" s="191"/>
      <c r="M149" s="192" t="s">
        <v>1</v>
      </c>
      <c r="N149" s="193" t="s">
        <v>41</v>
      </c>
      <c r="O149" s="60"/>
      <c r="P149" s="180">
        <f t="shared" si="16"/>
        <v>0</v>
      </c>
      <c r="Q149" s="180">
        <v>0</v>
      </c>
      <c r="R149" s="180">
        <f t="shared" si="17"/>
        <v>0</v>
      </c>
      <c r="S149" s="180">
        <v>0</v>
      </c>
      <c r="T149" s="181">
        <f t="shared" si="1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2" t="s">
        <v>152</v>
      </c>
      <c r="AT149" s="182" t="s">
        <v>174</v>
      </c>
      <c r="AU149" s="182" t="s">
        <v>116</v>
      </c>
      <c r="AY149" s="14" t="s">
        <v>137</v>
      </c>
      <c r="BE149" s="100">
        <f t="shared" si="19"/>
        <v>0</v>
      </c>
      <c r="BF149" s="100">
        <f t="shared" si="20"/>
        <v>0</v>
      </c>
      <c r="BG149" s="100">
        <f t="shared" si="21"/>
        <v>0</v>
      </c>
      <c r="BH149" s="100">
        <f t="shared" si="22"/>
        <v>0</v>
      </c>
      <c r="BI149" s="100">
        <f t="shared" si="23"/>
        <v>0</v>
      </c>
      <c r="BJ149" s="14" t="s">
        <v>116</v>
      </c>
      <c r="BK149" s="100">
        <f t="shared" si="24"/>
        <v>0</v>
      </c>
      <c r="BL149" s="14" t="s">
        <v>143</v>
      </c>
      <c r="BM149" s="182" t="s">
        <v>190</v>
      </c>
    </row>
    <row r="150" spans="1:65" s="2" customFormat="1" ht="33" customHeight="1">
      <c r="A150" s="31"/>
      <c r="B150" s="138"/>
      <c r="C150" s="170" t="s">
        <v>166</v>
      </c>
      <c r="D150" s="170" t="s">
        <v>139</v>
      </c>
      <c r="E150" s="171" t="s">
        <v>191</v>
      </c>
      <c r="F150" s="172" t="s">
        <v>192</v>
      </c>
      <c r="G150" s="173" t="s">
        <v>184</v>
      </c>
      <c r="H150" s="174">
        <v>93.16</v>
      </c>
      <c r="I150" s="175"/>
      <c r="J150" s="176">
        <f t="shared" si="15"/>
        <v>0</v>
      </c>
      <c r="K150" s="177"/>
      <c r="L150" s="32"/>
      <c r="M150" s="178" t="s">
        <v>1</v>
      </c>
      <c r="N150" s="179" t="s">
        <v>41</v>
      </c>
      <c r="O150" s="60"/>
      <c r="P150" s="180">
        <f t="shared" si="16"/>
        <v>0</v>
      </c>
      <c r="Q150" s="180">
        <v>0</v>
      </c>
      <c r="R150" s="180">
        <f t="shared" si="17"/>
        <v>0</v>
      </c>
      <c r="S150" s="180">
        <v>0</v>
      </c>
      <c r="T150" s="181">
        <f t="shared" si="1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82" t="s">
        <v>143</v>
      </c>
      <c r="AT150" s="182" t="s">
        <v>139</v>
      </c>
      <c r="AU150" s="182" t="s">
        <v>116</v>
      </c>
      <c r="AY150" s="14" t="s">
        <v>137</v>
      </c>
      <c r="BE150" s="100">
        <f t="shared" si="19"/>
        <v>0</v>
      </c>
      <c r="BF150" s="100">
        <f t="shared" si="20"/>
        <v>0</v>
      </c>
      <c r="BG150" s="100">
        <f t="shared" si="21"/>
        <v>0</v>
      </c>
      <c r="BH150" s="100">
        <f t="shared" si="22"/>
        <v>0</v>
      </c>
      <c r="BI150" s="100">
        <f t="shared" si="23"/>
        <v>0</v>
      </c>
      <c r="BJ150" s="14" t="s">
        <v>116</v>
      </c>
      <c r="BK150" s="100">
        <f t="shared" si="24"/>
        <v>0</v>
      </c>
      <c r="BL150" s="14" t="s">
        <v>143</v>
      </c>
      <c r="BM150" s="182" t="s">
        <v>193</v>
      </c>
    </row>
    <row r="151" spans="1:65" s="2" customFormat="1" ht="24.15" customHeight="1">
      <c r="A151" s="31"/>
      <c r="B151" s="138"/>
      <c r="C151" s="183" t="s">
        <v>194</v>
      </c>
      <c r="D151" s="183" t="s">
        <v>174</v>
      </c>
      <c r="E151" s="184" t="s">
        <v>195</v>
      </c>
      <c r="F151" s="185" t="s">
        <v>196</v>
      </c>
      <c r="G151" s="186" t="s">
        <v>189</v>
      </c>
      <c r="H151" s="187">
        <v>94</v>
      </c>
      <c r="I151" s="188"/>
      <c r="J151" s="189">
        <f t="shared" si="15"/>
        <v>0</v>
      </c>
      <c r="K151" s="190"/>
      <c r="L151" s="191"/>
      <c r="M151" s="192" t="s">
        <v>1</v>
      </c>
      <c r="N151" s="193" t="s">
        <v>41</v>
      </c>
      <c r="O151" s="60"/>
      <c r="P151" s="180">
        <f t="shared" si="16"/>
        <v>0</v>
      </c>
      <c r="Q151" s="180">
        <v>0</v>
      </c>
      <c r="R151" s="180">
        <f t="shared" si="17"/>
        <v>0</v>
      </c>
      <c r="S151" s="180">
        <v>0</v>
      </c>
      <c r="T151" s="181">
        <f t="shared" si="1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82" t="s">
        <v>152</v>
      </c>
      <c r="AT151" s="182" t="s">
        <v>174</v>
      </c>
      <c r="AU151" s="182" t="s">
        <v>116</v>
      </c>
      <c r="AY151" s="14" t="s">
        <v>137</v>
      </c>
      <c r="BE151" s="100">
        <f t="shared" si="19"/>
        <v>0</v>
      </c>
      <c r="BF151" s="100">
        <f t="shared" si="20"/>
        <v>0</v>
      </c>
      <c r="BG151" s="100">
        <f t="shared" si="21"/>
        <v>0</v>
      </c>
      <c r="BH151" s="100">
        <f t="shared" si="22"/>
        <v>0</v>
      </c>
      <c r="BI151" s="100">
        <f t="shared" si="23"/>
        <v>0</v>
      </c>
      <c r="BJ151" s="14" t="s">
        <v>116</v>
      </c>
      <c r="BK151" s="100">
        <f t="shared" si="24"/>
        <v>0</v>
      </c>
      <c r="BL151" s="14" t="s">
        <v>143</v>
      </c>
      <c r="BM151" s="182" t="s">
        <v>197</v>
      </c>
    </row>
    <row r="152" spans="1:65" s="2" customFormat="1" ht="33" customHeight="1">
      <c r="A152" s="31"/>
      <c r="B152" s="138"/>
      <c r="C152" s="170" t="s">
        <v>169</v>
      </c>
      <c r="D152" s="170" t="s">
        <v>139</v>
      </c>
      <c r="E152" s="171" t="s">
        <v>198</v>
      </c>
      <c r="F152" s="172" t="s">
        <v>199</v>
      </c>
      <c r="G152" s="173" t="s">
        <v>142</v>
      </c>
      <c r="H152" s="174">
        <v>12.695</v>
      </c>
      <c r="I152" s="175"/>
      <c r="J152" s="176">
        <f t="shared" si="15"/>
        <v>0</v>
      </c>
      <c r="K152" s="177"/>
      <c r="L152" s="32"/>
      <c r="M152" s="178" t="s">
        <v>1</v>
      </c>
      <c r="N152" s="179" t="s">
        <v>41</v>
      </c>
      <c r="O152" s="60"/>
      <c r="P152" s="180">
        <f t="shared" si="16"/>
        <v>0</v>
      </c>
      <c r="Q152" s="180">
        <v>0</v>
      </c>
      <c r="R152" s="180">
        <f t="shared" si="17"/>
        <v>0</v>
      </c>
      <c r="S152" s="180">
        <v>0</v>
      </c>
      <c r="T152" s="181">
        <f t="shared" si="1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2" t="s">
        <v>143</v>
      </c>
      <c r="AT152" s="182" t="s">
        <v>139</v>
      </c>
      <c r="AU152" s="182" t="s">
        <v>116</v>
      </c>
      <c r="AY152" s="14" t="s">
        <v>137</v>
      </c>
      <c r="BE152" s="100">
        <f t="shared" si="19"/>
        <v>0</v>
      </c>
      <c r="BF152" s="100">
        <f t="shared" si="20"/>
        <v>0</v>
      </c>
      <c r="BG152" s="100">
        <f t="shared" si="21"/>
        <v>0</v>
      </c>
      <c r="BH152" s="100">
        <f t="shared" si="22"/>
        <v>0</v>
      </c>
      <c r="BI152" s="100">
        <f t="shared" si="23"/>
        <v>0</v>
      </c>
      <c r="BJ152" s="14" t="s">
        <v>116</v>
      </c>
      <c r="BK152" s="100">
        <f t="shared" si="24"/>
        <v>0</v>
      </c>
      <c r="BL152" s="14" t="s">
        <v>143</v>
      </c>
      <c r="BM152" s="182" t="s">
        <v>200</v>
      </c>
    </row>
    <row r="153" spans="1:65" s="2" customFormat="1" ht="21.75" customHeight="1">
      <c r="A153" s="31"/>
      <c r="B153" s="138"/>
      <c r="C153" s="170" t="s">
        <v>201</v>
      </c>
      <c r="D153" s="170" t="s">
        <v>139</v>
      </c>
      <c r="E153" s="171" t="s">
        <v>202</v>
      </c>
      <c r="F153" s="172" t="s">
        <v>203</v>
      </c>
      <c r="G153" s="173" t="s">
        <v>156</v>
      </c>
      <c r="H153" s="174">
        <v>2</v>
      </c>
      <c r="I153" s="175"/>
      <c r="J153" s="176">
        <f t="shared" si="15"/>
        <v>0</v>
      </c>
      <c r="K153" s="177"/>
      <c r="L153" s="32"/>
      <c r="M153" s="178" t="s">
        <v>1</v>
      </c>
      <c r="N153" s="179" t="s">
        <v>41</v>
      </c>
      <c r="O153" s="60"/>
      <c r="P153" s="180">
        <f t="shared" si="16"/>
        <v>0</v>
      </c>
      <c r="Q153" s="180">
        <v>0</v>
      </c>
      <c r="R153" s="180">
        <f t="shared" si="17"/>
        <v>0</v>
      </c>
      <c r="S153" s="180">
        <v>0</v>
      </c>
      <c r="T153" s="181">
        <f t="shared" si="1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82" t="s">
        <v>143</v>
      </c>
      <c r="AT153" s="182" t="s">
        <v>139</v>
      </c>
      <c r="AU153" s="182" t="s">
        <v>116</v>
      </c>
      <c r="AY153" s="14" t="s">
        <v>137</v>
      </c>
      <c r="BE153" s="100">
        <f t="shared" si="19"/>
        <v>0</v>
      </c>
      <c r="BF153" s="100">
        <f t="shared" si="20"/>
        <v>0</v>
      </c>
      <c r="BG153" s="100">
        <f t="shared" si="21"/>
        <v>0</v>
      </c>
      <c r="BH153" s="100">
        <f t="shared" si="22"/>
        <v>0</v>
      </c>
      <c r="BI153" s="100">
        <f t="shared" si="23"/>
        <v>0</v>
      </c>
      <c r="BJ153" s="14" t="s">
        <v>116</v>
      </c>
      <c r="BK153" s="100">
        <f t="shared" si="24"/>
        <v>0</v>
      </c>
      <c r="BL153" s="14" t="s">
        <v>143</v>
      </c>
      <c r="BM153" s="182" t="s">
        <v>204</v>
      </c>
    </row>
    <row r="154" spans="1:65" s="2" customFormat="1" ht="24.15" customHeight="1">
      <c r="A154" s="31"/>
      <c r="B154" s="138"/>
      <c r="C154" s="170" t="s">
        <v>173</v>
      </c>
      <c r="D154" s="170" t="s">
        <v>139</v>
      </c>
      <c r="E154" s="171" t="s">
        <v>205</v>
      </c>
      <c r="F154" s="172" t="s">
        <v>206</v>
      </c>
      <c r="G154" s="173" t="s">
        <v>156</v>
      </c>
      <c r="H154" s="174">
        <v>6</v>
      </c>
      <c r="I154" s="175"/>
      <c r="J154" s="176">
        <f t="shared" si="15"/>
        <v>0</v>
      </c>
      <c r="K154" s="177"/>
      <c r="L154" s="32"/>
      <c r="M154" s="178" t="s">
        <v>1</v>
      </c>
      <c r="N154" s="179" t="s">
        <v>41</v>
      </c>
      <c r="O154" s="60"/>
      <c r="P154" s="180">
        <f t="shared" si="16"/>
        <v>0</v>
      </c>
      <c r="Q154" s="180">
        <v>0</v>
      </c>
      <c r="R154" s="180">
        <f t="shared" si="17"/>
        <v>0</v>
      </c>
      <c r="S154" s="180">
        <v>0</v>
      </c>
      <c r="T154" s="181">
        <f t="shared" si="1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82" t="s">
        <v>143</v>
      </c>
      <c r="AT154" s="182" t="s">
        <v>139</v>
      </c>
      <c r="AU154" s="182" t="s">
        <v>116</v>
      </c>
      <c r="AY154" s="14" t="s">
        <v>137</v>
      </c>
      <c r="BE154" s="100">
        <f t="shared" si="19"/>
        <v>0</v>
      </c>
      <c r="BF154" s="100">
        <f t="shared" si="20"/>
        <v>0</v>
      </c>
      <c r="BG154" s="100">
        <f t="shared" si="21"/>
        <v>0</v>
      </c>
      <c r="BH154" s="100">
        <f t="shared" si="22"/>
        <v>0</v>
      </c>
      <c r="BI154" s="100">
        <f t="shared" si="23"/>
        <v>0</v>
      </c>
      <c r="BJ154" s="14" t="s">
        <v>116</v>
      </c>
      <c r="BK154" s="100">
        <f t="shared" si="24"/>
        <v>0</v>
      </c>
      <c r="BL154" s="14" t="s">
        <v>143</v>
      </c>
      <c r="BM154" s="182" t="s">
        <v>207</v>
      </c>
    </row>
    <row r="155" spans="1:65" s="2" customFormat="1" ht="24.15" customHeight="1">
      <c r="A155" s="31"/>
      <c r="B155" s="138"/>
      <c r="C155" s="170" t="s">
        <v>208</v>
      </c>
      <c r="D155" s="170" t="s">
        <v>139</v>
      </c>
      <c r="E155" s="171" t="s">
        <v>209</v>
      </c>
      <c r="F155" s="172" t="s">
        <v>210</v>
      </c>
      <c r="G155" s="173" t="s">
        <v>156</v>
      </c>
      <c r="H155" s="174">
        <v>2</v>
      </c>
      <c r="I155" s="175"/>
      <c r="J155" s="176">
        <f t="shared" si="15"/>
        <v>0</v>
      </c>
      <c r="K155" s="177"/>
      <c r="L155" s="32"/>
      <c r="M155" s="178" t="s">
        <v>1</v>
      </c>
      <c r="N155" s="179" t="s">
        <v>41</v>
      </c>
      <c r="O155" s="60"/>
      <c r="P155" s="180">
        <f t="shared" si="16"/>
        <v>0</v>
      </c>
      <c r="Q155" s="180">
        <v>0</v>
      </c>
      <c r="R155" s="180">
        <f t="shared" si="17"/>
        <v>0</v>
      </c>
      <c r="S155" s="180">
        <v>0</v>
      </c>
      <c r="T155" s="181">
        <f t="shared" si="1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82" t="s">
        <v>143</v>
      </c>
      <c r="AT155" s="182" t="s">
        <v>139</v>
      </c>
      <c r="AU155" s="182" t="s">
        <v>116</v>
      </c>
      <c r="AY155" s="14" t="s">
        <v>137</v>
      </c>
      <c r="BE155" s="100">
        <f t="shared" si="19"/>
        <v>0</v>
      </c>
      <c r="BF155" s="100">
        <f t="shared" si="20"/>
        <v>0</v>
      </c>
      <c r="BG155" s="100">
        <f t="shared" si="21"/>
        <v>0</v>
      </c>
      <c r="BH155" s="100">
        <f t="shared" si="22"/>
        <v>0</v>
      </c>
      <c r="BI155" s="100">
        <f t="shared" si="23"/>
        <v>0</v>
      </c>
      <c r="BJ155" s="14" t="s">
        <v>116</v>
      </c>
      <c r="BK155" s="100">
        <f t="shared" si="24"/>
        <v>0</v>
      </c>
      <c r="BL155" s="14" t="s">
        <v>143</v>
      </c>
      <c r="BM155" s="182" t="s">
        <v>211</v>
      </c>
    </row>
    <row r="156" spans="1:65" s="12" customFormat="1" ht="22.8" customHeight="1">
      <c r="B156" s="157"/>
      <c r="D156" s="158" t="s">
        <v>74</v>
      </c>
      <c r="E156" s="168" t="s">
        <v>212</v>
      </c>
      <c r="F156" s="168" t="s">
        <v>213</v>
      </c>
      <c r="I156" s="160"/>
      <c r="J156" s="169">
        <f>BK156</f>
        <v>0</v>
      </c>
      <c r="L156" s="157"/>
      <c r="M156" s="162"/>
      <c r="N156" s="163"/>
      <c r="O156" s="163"/>
      <c r="P156" s="164">
        <f>P157</f>
        <v>0</v>
      </c>
      <c r="Q156" s="163"/>
      <c r="R156" s="164">
        <f>R157</f>
        <v>0</v>
      </c>
      <c r="S156" s="163"/>
      <c r="T156" s="165">
        <f>T157</f>
        <v>0</v>
      </c>
      <c r="AR156" s="158" t="s">
        <v>83</v>
      </c>
      <c r="AT156" s="166" t="s">
        <v>74</v>
      </c>
      <c r="AU156" s="166" t="s">
        <v>83</v>
      </c>
      <c r="AY156" s="158" t="s">
        <v>137</v>
      </c>
      <c r="BK156" s="167">
        <f>BK157</f>
        <v>0</v>
      </c>
    </row>
    <row r="157" spans="1:65" s="2" customFormat="1" ht="33" customHeight="1">
      <c r="A157" s="31"/>
      <c r="B157" s="138"/>
      <c r="C157" s="170" t="s">
        <v>7</v>
      </c>
      <c r="D157" s="170" t="s">
        <v>139</v>
      </c>
      <c r="E157" s="171" t="s">
        <v>214</v>
      </c>
      <c r="F157" s="172" t="s">
        <v>215</v>
      </c>
      <c r="G157" s="173" t="s">
        <v>156</v>
      </c>
      <c r="H157" s="174">
        <v>504.392</v>
      </c>
      <c r="I157" s="175"/>
      <c r="J157" s="176">
        <f>ROUND(I157*H157,2)</f>
        <v>0</v>
      </c>
      <c r="K157" s="177"/>
      <c r="L157" s="32"/>
      <c r="M157" s="178" t="s">
        <v>1</v>
      </c>
      <c r="N157" s="179" t="s">
        <v>41</v>
      </c>
      <c r="O157" s="60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82" t="s">
        <v>143</v>
      </c>
      <c r="AT157" s="182" t="s">
        <v>139</v>
      </c>
      <c r="AU157" s="182" t="s">
        <v>116</v>
      </c>
      <c r="AY157" s="14" t="s">
        <v>137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116</v>
      </c>
      <c r="BK157" s="100">
        <f>ROUND(I157*H157,2)</f>
        <v>0</v>
      </c>
      <c r="BL157" s="14" t="s">
        <v>143</v>
      </c>
      <c r="BM157" s="182" t="s">
        <v>216</v>
      </c>
    </row>
    <row r="158" spans="1:65" s="12" customFormat="1" ht="25.95" customHeight="1">
      <c r="B158" s="157"/>
      <c r="D158" s="158" t="s">
        <v>74</v>
      </c>
      <c r="E158" s="159" t="s">
        <v>115</v>
      </c>
      <c r="F158" s="159" t="s">
        <v>217</v>
      </c>
      <c r="I158" s="160"/>
      <c r="J158" s="161">
        <f>BK158</f>
        <v>0</v>
      </c>
      <c r="L158" s="157"/>
      <c r="M158" s="162"/>
      <c r="N158" s="163"/>
      <c r="O158" s="163"/>
      <c r="P158" s="164">
        <f>P159</f>
        <v>0</v>
      </c>
      <c r="Q158" s="163"/>
      <c r="R158" s="164">
        <f>R159</f>
        <v>0</v>
      </c>
      <c r="S158" s="163"/>
      <c r="T158" s="165">
        <f>T159</f>
        <v>0</v>
      </c>
      <c r="AR158" s="158" t="s">
        <v>153</v>
      </c>
      <c r="AT158" s="166" t="s">
        <v>74</v>
      </c>
      <c r="AU158" s="166" t="s">
        <v>75</v>
      </c>
      <c r="AY158" s="158" t="s">
        <v>137</v>
      </c>
      <c r="BK158" s="167">
        <f>BK159</f>
        <v>0</v>
      </c>
    </row>
    <row r="159" spans="1:65" s="2" customFormat="1" ht="33" customHeight="1">
      <c r="A159" s="31"/>
      <c r="B159" s="138"/>
      <c r="C159" s="170" t="s">
        <v>218</v>
      </c>
      <c r="D159" s="170" t="s">
        <v>139</v>
      </c>
      <c r="E159" s="171" t="s">
        <v>219</v>
      </c>
      <c r="F159" s="172" t="s">
        <v>220</v>
      </c>
      <c r="G159" s="173" t="s">
        <v>221</v>
      </c>
      <c r="H159" s="174">
        <v>1</v>
      </c>
      <c r="I159" s="175"/>
      <c r="J159" s="176">
        <f>ROUND(I159*H159,2)</f>
        <v>0</v>
      </c>
      <c r="K159" s="177"/>
      <c r="L159" s="32"/>
      <c r="M159" s="194" t="s">
        <v>1</v>
      </c>
      <c r="N159" s="195" t="s">
        <v>41</v>
      </c>
      <c r="O159" s="19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82" t="s">
        <v>143</v>
      </c>
      <c r="AT159" s="182" t="s">
        <v>139</v>
      </c>
      <c r="AU159" s="182" t="s">
        <v>83</v>
      </c>
      <c r="AY159" s="14" t="s">
        <v>137</v>
      </c>
      <c r="BE159" s="100">
        <f>IF(N159="základná",J159,0)</f>
        <v>0</v>
      </c>
      <c r="BF159" s="100">
        <f>IF(N159="znížená",J159,0)</f>
        <v>0</v>
      </c>
      <c r="BG159" s="100">
        <f>IF(N159="zákl. prenesená",J159,0)</f>
        <v>0</v>
      </c>
      <c r="BH159" s="100">
        <f>IF(N159="zníž. prenesená",J159,0)</f>
        <v>0</v>
      </c>
      <c r="BI159" s="100">
        <f>IF(N159="nulová",J159,0)</f>
        <v>0</v>
      </c>
      <c r="BJ159" s="14" t="s">
        <v>116</v>
      </c>
      <c r="BK159" s="100">
        <f>ROUND(I159*H159,2)</f>
        <v>0</v>
      </c>
      <c r="BL159" s="14" t="s">
        <v>143</v>
      </c>
      <c r="BM159" s="182" t="s">
        <v>222</v>
      </c>
    </row>
    <row r="160" spans="1:65" s="2" customFormat="1" ht="6.9" customHeight="1">
      <c r="A160" s="31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32"/>
      <c r="M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</sheetData>
  <autoFilter ref="C131:K159" xr:uid="{00000000-0009-0000-0000-000001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8"/>
  <sheetViews>
    <sheetView showGridLines="0" topLeftCell="A7" workbookViewId="0">
      <selection activeCell="J56" sqref="J5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44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87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" customHeight="1">
      <c r="B4" s="17"/>
      <c r="D4" s="18" t="s">
        <v>97</v>
      </c>
      <c r="L4" s="17"/>
      <c r="M4" s="107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49" t="str">
        <f>'Rekapitulácia stavby'!K6</f>
        <v>Dobudovanie infraštruktúry k občianskej vybavenosti v Spišskej Belej - Strážky</v>
      </c>
      <c r="F7" s="250"/>
      <c r="G7" s="250"/>
      <c r="H7" s="250"/>
      <c r="L7" s="17"/>
    </row>
    <row r="8" spans="1:46" s="2" customFormat="1" ht="12" customHeight="1">
      <c r="A8" s="31"/>
      <c r="B8" s="32"/>
      <c r="C8" s="31"/>
      <c r="D8" s="24" t="s">
        <v>98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00" t="s">
        <v>223</v>
      </c>
      <c r="F9" s="251"/>
      <c r="G9" s="251"/>
      <c r="H9" s="25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4" t="s">
        <v>17</v>
      </c>
      <c r="E11" s="31"/>
      <c r="F11" s="22" t="s">
        <v>1</v>
      </c>
      <c r="G11" s="31"/>
      <c r="H11" s="31"/>
      <c r="I11" s="24" t="s">
        <v>18</v>
      </c>
      <c r="J11" s="22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4" t="s">
        <v>19</v>
      </c>
      <c r="E12" s="31"/>
      <c r="F12" s="22" t="s">
        <v>100</v>
      </c>
      <c r="G12" s="31"/>
      <c r="H12" s="31"/>
      <c r="I12" s="24" t="s">
        <v>21</v>
      </c>
      <c r="J12" s="57">
        <f>'Rekapitulácia stavby'!AN8</f>
        <v>44665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4" t="s">
        <v>22</v>
      </c>
      <c r="E14" s="31"/>
      <c r="F14" s="31"/>
      <c r="G14" s="31"/>
      <c r="H14" s="31"/>
      <c r="I14" s="24" t="s">
        <v>23</v>
      </c>
      <c r="J14" s="22" t="str">
        <f>IF('Rekapitulácia stavby'!AN10="","",'Rekapitulácia stavby'!AN10)</f>
        <v/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2" t="str">
        <f>IF('Rekapitulácia stavby'!E11="","",'Rekapitulácia stavby'!E11)</f>
        <v xml:space="preserve">Mesto Spišská Belá </v>
      </c>
      <c r="F15" s="31"/>
      <c r="G15" s="31"/>
      <c r="H15" s="31"/>
      <c r="I15" s="24" t="s">
        <v>25</v>
      </c>
      <c r="J15" s="22" t="str">
        <f>IF('Rekapitulácia stavby'!AN11="","",'Rekapitulácia stavby'!AN11)</f>
        <v/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4" t="s">
        <v>26</v>
      </c>
      <c r="E17" s="31"/>
      <c r="F17" s="31"/>
      <c r="G17" s="31"/>
      <c r="H17" s="31"/>
      <c r="I17" s="24" t="s">
        <v>23</v>
      </c>
      <c r="J17" s="25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27"/>
      <c r="G18" s="227"/>
      <c r="H18" s="227"/>
      <c r="I18" s="24" t="s">
        <v>25</v>
      </c>
      <c r="J18" s="25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4" t="s">
        <v>28</v>
      </c>
      <c r="E20" s="31"/>
      <c r="F20" s="31"/>
      <c r="G20" s="31"/>
      <c r="H20" s="31"/>
      <c r="I20" s="24" t="s">
        <v>23</v>
      </c>
      <c r="J20" s="22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2" t="str">
        <f>IF('Rekapitulácia stavby'!E17="","",'Rekapitulácia stavby'!E17)</f>
        <v xml:space="preserve">Ing. Jozef Trebuňa </v>
      </c>
      <c r="F21" s="31"/>
      <c r="G21" s="31"/>
      <c r="H21" s="31"/>
      <c r="I21" s="24" t="s">
        <v>25</v>
      </c>
      <c r="J21" s="22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4" t="s">
        <v>31</v>
      </c>
      <c r="E23" s="31"/>
      <c r="F23" s="31"/>
      <c r="G23" s="31"/>
      <c r="H23" s="31"/>
      <c r="I23" s="24" t="s">
        <v>23</v>
      </c>
      <c r="J23" s="22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2" t="str">
        <f>IF('Rekapitulácia stavby'!E20="","",'Rekapitulácia stavby'!E20)</f>
        <v xml:space="preserve">Ing. Jozef Trebuňa </v>
      </c>
      <c r="F24" s="31"/>
      <c r="G24" s="31"/>
      <c r="H24" s="31"/>
      <c r="I24" s="24" t="s">
        <v>25</v>
      </c>
      <c r="J24" s="22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4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32" t="s">
        <v>1</v>
      </c>
      <c r="F27" s="232"/>
      <c r="G27" s="232"/>
      <c r="H27" s="232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2"/>
      <c r="C30" s="31"/>
      <c r="D30" s="22" t="s">
        <v>101</v>
      </c>
      <c r="E30" s="31"/>
      <c r="F30" s="31"/>
      <c r="G30" s="31"/>
      <c r="H30" s="31"/>
      <c r="I30" s="31"/>
      <c r="J30" s="30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2"/>
      <c r="C31" s="31"/>
      <c r="D31" s="29" t="s">
        <v>91</v>
      </c>
      <c r="E31" s="31"/>
      <c r="F31" s="31"/>
      <c r="G31" s="31"/>
      <c r="H31" s="31"/>
      <c r="I31" s="31"/>
      <c r="J31" s="30">
        <f>J105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11" t="s">
        <v>35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37</v>
      </c>
      <c r="G34" s="31"/>
      <c r="H34" s="31"/>
      <c r="I34" s="35" t="s">
        <v>36</v>
      </c>
      <c r="J34" s="35" t="s">
        <v>38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12" t="s">
        <v>39</v>
      </c>
      <c r="E35" s="37" t="s">
        <v>40</v>
      </c>
      <c r="F35" s="113">
        <f>ROUND((SUM(BE105:BE112) + SUM(BE132:BE157)),  2)</f>
        <v>0</v>
      </c>
      <c r="G35" s="114"/>
      <c r="H35" s="114"/>
      <c r="I35" s="115">
        <v>0.2</v>
      </c>
      <c r="J35" s="113">
        <f>ROUND(((SUM(BE105:BE112) + SUM(BE132:BE157))*I35),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7" t="s">
        <v>41</v>
      </c>
      <c r="F36" s="113">
        <f>ROUND((SUM(BF105:BF112) + SUM(BF132:BF157)),  2)</f>
        <v>0</v>
      </c>
      <c r="G36" s="114"/>
      <c r="H36" s="114"/>
      <c r="I36" s="115">
        <v>0.2</v>
      </c>
      <c r="J36" s="113">
        <f>ROUND(((SUM(BF105:BF112) + SUM(BF132:BF157))*I36),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4" t="s">
        <v>42</v>
      </c>
      <c r="F37" s="116">
        <f>ROUND((SUM(BG105:BG112) + SUM(BG132:BG157)),  2)</f>
        <v>0</v>
      </c>
      <c r="G37" s="31"/>
      <c r="H37" s="31"/>
      <c r="I37" s="117">
        <v>0.2</v>
      </c>
      <c r="J37" s="11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4" t="s">
        <v>43</v>
      </c>
      <c r="F38" s="116">
        <f>ROUND((SUM(BH105:BH112) + SUM(BH132:BH157)),  2)</f>
        <v>0</v>
      </c>
      <c r="G38" s="31"/>
      <c r="H38" s="31"/>
      <c r="I38" s="117">
        <v>0.2</v>
      </c>
      <c r="J38" s="11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37" t="s">
        <v>44</v>
      </c>
      <c r="F39" s="113">
        <f>ROUND((SUM(BI105:BI112) + SUM(BI132:BI157)),  2)</f>
        <v>0</v>
      </c>
      <c r="G39" s="114"/>
      <c r="H39" s="114"/>
      <c r="I39" s="115">
        <v>0</v>
      </c>
      <c r="J39" s="11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5"/>
      <c r="D41" s="118" t="s">
        <v>45</v>
      </c>
      <c r="E41" s="62"/>
      <c r="F41" s="62"/>
      <c r="G41" s="119" t="s">
        <v>46</v>
      </c>
      <c r="H41" s="120" t="s">
        <v>47</v>
      </c>
      <c r="I41" s="62"/>
      <c r="J41" s="121">
        <f>SUM(J32:J39)</f>
        <v>0</v>
      </c>
      <c r="K41" s="122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.2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customHeight="1">
      <c r="B50" s="44"/>
      <c r="D50" s="45" t="s">
        <v>48</v>
      </c>
      <c r="E50" s="46"/>
      <c r="F50" s="46"/>
      <c r="G50" s="45" t="s">
        <v>49</v>
      </c>
      <c r="H50" s="46"/>
      <c r="I50" s="46"/>
      <c r="J50" s="46"/>
      <c r="K50" s="46"/>
      <c r="L50" s="44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2"/>
      <c r="C61" s="31"/>
      <c r="D61" s="47" t="s">
        <v>50</v>
      </c>
      <c r="E61" s="34"/>
      <c r="F61" s="123" t="s">
        <v>51</v>
      </c>
      <c r="G61" s="47" t="s">
        <v>50</v>
      </c>
      <c r="H61" s="34"/>
      <c r="I61" s="34"/>
      <c r="J61" s="124" t="s">
        <v>51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2"/>
      <c r="C65" s="31"/>
      <c r="D65" s="45" t="s">
        <v>52</v>
      </c>
      <c r="E65" s="48"/>
      <c r="F65" s="48"/>
      <c r="G65" s="45" t="s">
        <v>53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2"/>
      <c r="C76" s="31"/>
      <c r="D76" s="47" t="s">
        <v>50</v>
      </c>
      <c r="E76" s="34"/>
      <c r="F76" s="123" t="s">
        <v>51</v>
      </c>
      <c r="G76" s="47" t="s">
        <v>50</v>
      </c>
      <c r="H76" s="34"/>
      <c r="I76" s="34"/>
      <c r="J76" s="124" t="s">
        <v>51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18" t="s">
        <v>102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4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1"/>
      <c r="D85" s="31"/>
      <c r="E85" s="249" t="str">
        <f>E7</f>
        <v>Dobudovanie infraštruktúry k občianskej vybavenosti v Spišskej Belej - Strážky</v>
      </c>
      <c r="F85" s="250"/>
      <c r="G85" s="250"/>
      <c r="H85" s="25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4" t="s">
        <v>98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00" t="str">
        <f>E9</f>
        <v xml:space="preserve">0720192 - SO.02 - Prístupová komunikácia </v>
      </c>
      <c r="F87" s="251"/>
      <c r="G87" s="251"/>
      <c r="H87" s="25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4" t="s">
        <v>19</v>
      </c>
      <c r="D89" s="31"/>
      <c r="E89" s="31"/>
      <c r="F89" s="22" t="str">
        <f>F12</f>
        <v xml:space="preserve"> </v>
      </c>
      <c r="G89" s="31"/>
      <c r="H89" s="31"/>
      <c r="I89" s="24" t="s">
        <v>21</v>
      </c>
      <c r="J89" s="57">
        <f>IF(J12="","",J12)</f>
        <v>44665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4" t="s">
        <v>22</v>
      </c>
      <c r="D91" s="31"/>
      <c r="E91" s="31"/>
      <c r="F91" s="22" t="str">
        <f>E15</f>
        <v xml:space="preserve">Mesto Spišská Belá </v>
      </c>
      <c r="G91" s="31"/>
      <c r="H91" s="31"/>
      <c r="I91" s="24" t="s">
        <v>28</v>
      </c>
      <c r="J91" s="27" t="str">
        <f>E21</f>
        <v xml:space="preserve">Ing. Jozef Trebuňa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4" t="s">
        <v>26</v>
      </c>
      <c r="D92" s="31"/>
      <c r="E92" s="31"/>
      <c r="F92" s="22" t="str">
        <f>IF(E18="","",E18)</f>
        <v>Vyplň údaj</v>
      </c>
      <c r="G92" s="31"/>
      <c r="H92" s="31"/>
      <c r="I92" s="24" t="s">
        <v>31</v>
      </c>
      <c r="J92" s="27" t="str">
        <f>E24</f>
        <v xml:space="preserve">Ing. Jozef Trebuňa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25" t="s">
        <v>103</v>
      </c>
      <c r="D94" s="105"/>
      <c r="E94" s="105"/>
      <c r="F94" s="105"/>
      <c r="G94" s="105"/>
      <c r="H94" s="105"/>
      <c r="I94" s="105"/>
      <c r="J94" s="126" t="s">
        <v>104</v>
      </c>
      <c r="K94" s="105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27" t="s">
        <v>105</v>
      </c>
      <c r="D96" s="31"/>
      <c r="E96" s="31"/>
      <c r="F96" s="31"/>
      <c r="G96" s="31"/>
      <c r="H96" s="31"/>
      <c r="I96" s="31"/>
      <c r="J96" s="73">
        <f>J132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65" s="9" customFormat="1" ht="24.9" customHeight="1">
      <c r="B97" s="128"/>
      <c r="D97" s="129" t="s">
        <v>107</v>
      </c>
      <c r="E97" s="130"/>
      <c r="F97" s="130"/>
      <c r="G97" s="130"/>
      <c r="H97" s="130"/>
      <c r="I97" s="130"/>
      <c r="J97" s="131">
        <f>J133</f>
        <v>0</v>
      </c>
      <c r="L97" s="128"/>
    </row>
    <row r="98" spans="1:65" s="10" customFormat="1" ht="19.95" customHeight="1">
      <c r="B98" s="132"/>
      <c r="D98" s="133" t="s">
        <v>108</v>
      </c>
      <c r="E98" s="134"/>
      <c r="F98" s="134"/>
      <c r="G98" s="134"/>
      <c r="H98" s="134"/>
      <c r="I98" s="134"/>
      <c r="J98" s="135">
        <f>J134</f>
        <v>0</v>
      </c>
      <c r="L98" s="132"/>
    </row>
    <row r="99" spans="1:65" s="10" customFormat="1" ht="19.95" customHeight="1">
      <c r="B99" s="132"/>
      <c r="D99" s="133" t="s">
        <v>109</v>
      </c>
      <c r="E99" s="134"/>
      <c r="F99" s="134"/>
      <c r="G99" s="134"/>
      <c r="H99" s="134"/>
      <c r="I99" s="134"/>
      <c r="J99" s="135">
        <f>J139</f>
        <v>0</v>
      </c>
      <c r="L99" s="132"/>
    </row>
    <row r="100" spans="1:65" s="10" customFormat="1" ht="19.95" customHeight="1">
      <c r="B100" s="132"/>
      <c r="D100" s="133" t="s">
        <v>110</v>
      </c>
      <c r="E100" s="134"/>
      <c r="F100" s="134"/>
      <c r="G100" s="134"/>
      <c r="H100" s="134"/>
      <c r="I100" s="134"/>
      <c r="J100" s="135">
        <f>J145</f>
        <v>0</v>
      </c>
      <c r="L100" s="132"/>
    </row>
    <row r="101" spans="1:65" s="10" customFormat="1" ht="19.95" customHeight="1">
      <c r="B101" s="132"/>
      <c r="D101" s="133" t="s">
        <v>111</v>
      </c>
      <c r="E101" s="134"/>
      <c r="F101" s="134"/>
      <c r="G101" s="134"/>
      <c r="H101" s="134"/>
      <c r="I101" s="134"/>
      <c r="J101" s="135">
        <f>J154</f>
        <v>0</v>
      </c>
      <c r="L101" s="132"/>
    </row>
    <row r="102" spans="1:65" s="9" customFormat="1" ht="24.9" customHeight="1">
      <c r="B102" s="128"/>
      <c r="D102" s="129" t="s">
        <v>112</v>
      </c>
      <c r="E102" s="130"/>
      <c r="F102" s="130"/>
      <c r="G102" s="130"/>
      <c r="H102" s="130"/>
      <c r="I102" s="130"/>
      <c r="J102" s="131">
        <f>J156</f>
        <v>0</v>
      </c>
      <c r="L102" s="128"/>
    </row>
    <row r="103" spans="1:65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6.9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29.25" customHeight="1">
      <c r="A105" s="31"/>
      <c r="B105" s="32"/>
      <c r="C105" s="127" t="s">
        <v>113</v>
      </c>
      <c r="D105" s="31"/>
      <c r="E105" s="31"/>
      <c r="F105" s="31"/>
      <c r="G105" s="31"/>
      <c r="H105" s="31"/>
      <c r="I105" s="31"/>
      <c r="J105" s="136">
        <f>ROUND(J106 + J107 + J108 + J109 + J110 + J111,2)</f>
        <v>0</v>
      </c>
      <c r="K105" s="31"/>
      <c r="L105" s="44"/>
      <c r="N105" s="137" t="s">
        <v>39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18" customHeight="1">
      <c r="A106" s="31"/>
      <c r="B106" s="138"/>
      <c r="C106" s="139"/>
      <c r="D106" s="220" t="s">
        <v>114</v>
      </c>
      <c r="E106" s="248"/>
      <c r="F106" s="248"/>
      <c r="G106" s="139"/>
      <c r="H106" s="139"/>
      <c r="I106" s="139"/>
      <c r="J106" s="96">
        <v>0</v>
      </c>
      <c r="K106" s="139"/>
      <c r="L106" s="141"/>
      <c r="M106" s="142"/>
      <c r="N106" s="143" t="s">
        <v>41</v>
      </c>
      <c r="O106" s="142"/>
      <c r="P106" s="142"/>
      <c r="Q106" s="142"/>
      <c r="R106" s="142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4" t="s">
        <v>115</v>
      </c>
      <c r="AZ106" s="142"/>
      <c r="BA106" s="142"/>
      <c r="BB106" s="142"/>
      <c r="BC106" s="142"/>
      <c r="BD106" s="142"/>
      <c r="BE106" s="145">
        <f t="shared" ref="BE106:BE111" si="0">IF(N106="základná",J106,0)</f>
        <v>0</v>
      </c>
      <c r="BF106" s="145">
        <f t="shared" ref="BF106:BF111" si="1">IF(N106="znížená",J106,0)</f>
        <v>0</v>
      </c>
      <c r="BG106" s="145">
        <f t="shared" ref="BG106:BG111" si="2">IF(N106="zákl. prenesená",J106,0)</f>
        <v>0</v>
      </c>
      <c r="BH106" s="145">
        <f t="shared" ref="BH106:BH111" si="3">IF(N106="zníž. prenesená",J106,0)</f>
        <v>0</v>
      </c>
      <c r="BI106" s="145">
        <f t="shared" ref="BI106:BI111" si="4">IF(N106="nulová",J106,0)</f>
        <v>0</v>
      </c>
      <c r="BJ106" s="144" t="s">
        <v>116</v>
      </c>
      <c r="BK106" s="142"/>
      <c r="BL106" s="142"/>
      <c r="BM106" s="142"/>
    </row>
    <row r="107" spans="1:65" s="2" customFormat="1" ht="18" customHeight="1">
      <c r="A107" s="31"/>
      <c r="B107" s="138"/>
      <c r="C107" s="139"/>
      <c r="D107" s="220" t="s">
        <v>117</v>
      </c>
      <c r="E107" s="248"/>
      <c r="F107" s="248"/>
      <c r="G107" s="139"/>
      <c r="H107" s="139"/>
      <c r="I107" s="139"/>
      <c r="J107" s="96">
        <v>0</v>
      </c>
      <c r="K107" s="139"/>
      <c r="L107" s="141"/>
      <c r="M107" s="142"/>
      <c r="N107" s="143" t="s">
        <v>41</v>
      </c>
      <c r="O107" s="142"/>
      <c r="P107" s="142"/>
      <c r="Q107" s="142"/>
      <c r="R107" s="142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4" t="s">
        <v>115</v>
      </c>
      <c r="AZ107" s="142"/>
      <c r="BA107" s="142"/>
      <c r="BB107" s="142"/>
      <c r="BC107" s="142"/>
      <c r="BD107" s="142"/>
      <c r="BE107" s="145">
        <f t="shared" si="0"/>
        <v>0</v>
      </c>
      <c r="BF107" s="145">
        <f t="shared" si="1"/>
        <v>0</v>
      </c>
      <c r="BG107" s="145">
        <f t="shared" si="2"/>
        <v>0</v>
      </c>
      <c r="BH107" s="145">
        <f t="shared" si="3"/>
        <v>0</v>
      </c>
      <c r="BI107" s="145">
        <f t="shared" si="4"/>
        <v>0</v>
      </c>
      <c r="BJ107" s="144" t="s">
        <v>116</v>
      </c>
      <c r="BK107" s="142"/>
      <c r="BL107" s="142"/>
      <c r="BM107" s="142"/>
    </row>
    <row r="108" spans="1:65" s="2" customFormat="1" ht="18" customHeight="1">
      <c r="A108" s="31"/>
      <c r="B108" s="138"/>
      <c r="C108" s="139"/>
      <c r="D108" s="220" t="s">
        <v>118</v>
      </c>
      <c r="E108" s="248"/>
      <c r="F108" s="248"/>
      <c r="G108" s="139"/>
      <c r="H108" s="139"/>
      <c r="I108" s="139"/>
      <c r="J108" s="96">
        <v>0</v>
      </c>
      <c r="K108" s="139"/>
      <c r="L108" s="141"/>
      <c r="M108" s="142"/>
      <c r="N108" s="143" t="s">
        <v>41</v>
      </c>
      <c r="O108" s="142"/>
      <c r="P108" s="142"/>
      <c r="Q108" s="142"/>
      <c r="R108" s="142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4" t="s">
        <v>115</v>
      </c>
      <c r="AZ108" s="142"/>
      <c r="BA108" s="142"/>
      <c r="BB108" s="142"/>
      <c r="BC108" s="142"/>
      <c r="BD108" s="142"/>
      <c r="BE108" s="145">
        <f t="shared" si="0"/>
        <v>0</v>
      </c>
      <c r="BF108" s="145">
        <f t="shared" si="1"/>
        <v>0</v>
      </c>
      <c r="BG108" s="145">
        <f t="shared" si="2"/>
        <v>0</v>
      </c>
      <c r="BH108" s="145">
        <f t="shared" si="3"/>
        <v>0</v>
      </c>
      <c r="BI108" s="145">
        <f t="shared" si="4"/>
        <v>0</v>
      </c>
      <c r="BJ108" s="144" t="s">
        <v>116</v>
      </c>
      <c r="BK108" s="142"/>
      <c r="BL108" s="142"/>
      <c r="BM108" s="142"/>
    </row>
    <row r="109" spans="1:65" s="2" customFormat="1" ht="18" customHeight="1">
      <c r="A109" s="31"/>
      <c r="B109" s="138"/>
      <c r="C109" s="139"/>
      <c r="D109" s="220" t="s">
        <v>119</v>
      </c>
      <c r="E109" s="248"/>
      <c r="F109" s="248"/>
      <c r="G109" s="139"/>
      <c r="H109" s="139"/>
      <c r="I109" s="139"/>
      <c r="J109" s="96">
        <v>0</v>
      </c>
      <c r="K109" s="139"/>
      <c r="L109" s="141"/>
      <c r="M109" s="142"/>
      <c r="N109" s="143" t="s">
        <v>41</v>
      </c>
      <c r="O109" s="142"/>
      <c r="P109" s="142"/>
      <c r="Q109" s="142"/>
      <c r="R109" s="142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4" t="s">
        <v>115</v>
      </c>
      <c r="AZ109" s="142"/>
      <c r="BA109" s="142"/>
      <c r="BB109" s="142"/>
      <c r="BC109" s="142"/>
      <c r="BD109" s="142"/>
      <c r="BE109" s="145">
        <f t="shared" si="0"/>
        <v>0</v>
      </c>
      <c r="BF109" s="145">
        <f t="shared" si="1"/>
        <v>0</v>
      </c>
      <c r="BG109" s="145">
        <f t="shared" si="2"/>
        <v>0</v>
      </c>
      <c r="BH109" s="145">
        <f t="shared" si="3"/>
        <v>0</v>
      </c>
      <c r="BI109" s="145">
        <f t="shared" si="4"/>
        <v>0</v>
      </c>
      <c r="BJ109" s="144" t="s">
        <v>116</v>
      </c>
      <c r="BK109" s="142"/>
      <c r="BL109" s="142"/>
      <c r="BM109" s="142"/>
    </row>
    <row r="110" spans="1:65" s="2" customFormat="1" ht="18" customHeight="1">
      <c r="A110" s="31"/>
      <c r="B110" s="138"/>
      <c r="C110" s="139"/>
      <c r="D110" s="220" t="s">
        <v>120</v>
      </c>
      <c r="E110" s="248"/>
      <c r="F110" s="248"/>
      <c r="G110" s="139"/>
      <c r="H110" s="139"/>
      <c r="I110" s="139"/>
      <c r="J110" s="96">
        <v>0</v>
      </c>
      <c r="K110" s="139"/>
      <c r="L110" s="141"/>
      <c r="M110" s="142"/>
      <c r="N110" s="143" t="s">
        <v>41</v>
      </c>
      <c r="O110" s="142"/>
      <c r="P110" s="142"/>
      <c r="Q110" s="142"/>
      <c r="R110" s="142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4" t="s">
        <v>115</v>
      </c>
      <c r="AZ110" s="142"/>
      <c r="BA110" s="142"/>
      <c r="BB110" s="142"/>
      <c r="BC110" s="142"/>
      <c r="BD110" s="142"/>
      <c r="BE110" s="145">
        <f t="shared" si="0"/>
        <v>0</v>
      </c>
      <c r="BF110" s="145">
        <f t="shared" si="1"/>
        <v>0</v>
      </c>
      <c r="BG110" s="145">
        <f t="shared" si="2"/>
        <v>0</v>
      </c>
      <c r="BH110" s="145">
        <f t="shared" si="3"/>
        <v>0</v>
      </c>
      <c r="BI110" s="145">
        <f t="shared" si="4"/>
        <v>0</v>
      </c>
      <c r="BJ110" s="144" t="s">
        <v>116</v>
      </c>
      <c r="BK110" s="142"/>
      <c r="BL110" s="142"/>
      <c r="BM110" s="142"/>
    </row>
    <row r="111" spans="1:65" s="2" customFormat="1" ht="18" customHeight="1">
      <c r="A111" s="31"/>
      <c r="B111" s="138"/>
      <c r="C111" s="139"/>
      <c r="D111" s="140" t="s">
        <v>121</v>
      </c>
      <c r="E111" s="139"/>
      <c r="F111" s="139"/>
      <c r="G111" s="139"/>
      <c r="H111" s="139"/>
      <c r="I111" s="139"/>
      <c r="J111" s="96">
        <f>ROUND(J30*T111,2)</f>
        <v>0</v>
      </c>
      <c r="K111" s="139"/>
      <c r="L111" s="141"/>
      <c r="M111" s="142"/>
      <c r="N111" s="143" t="s">
        <v>41</v>
      </c>
      <c r="O111" s="142"/>
      <c r="P111" s="142"/>
      <c r="Q111" s="142"/>
      <c r="R111" s="142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4" t="s">
        <v>122</v>
      </c>
      <c r="AZ111" s="142"/>
      <c r="BA111" s="142"/>
      <c r="BB111" s="142"/>
      <c r="BC111" s="142"/>
      <c r="BD111" s="142"/>
      <c r="BE111" s="145">
        <f t="shared" si="0"/>
        <v>0</v>
      </c>
      <c r="BF111" s="145">
        <f t="shared" si="1"/>
        <v>0</v>
      </c>
      <c r="BG111" s="145">
        <f t="shared" si="2"/>
        <v>0</v>
      </c>
      <c r="BH111" s="145">
        <f t="shared" si="3"/>
        <v>0</v>
      </c>
      <c r="BI111" s="145">
        <f t="shared" si="4"/>
        <v>0</v>
      </c>
      <c r="BJ111" s="144" t="s">
        <v>116</v>
      </c>
      <c r="BK111" s="142"/>
      <c r="BL111" s="142"/>
      <c r="BM111" s="142"/>
    </row>
    <row r="112" spans="1:65" s="2" customForma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9.25" customHeight="1">
      <c r="A113" s="31"/>
      <c r="B113" s="32"/>
      <c r="C113" s="104" t="s">
        <v>96</v>
      </c>
      <c r="D113" s="105"/>
      <c r="E113" s="105"/>
      <c r="F113" s="105"/>
      <c r="G113" s="105"/>
      <c r="H113" s="105"/>
      <c r="I113" s="105"/>
      <c r="J113" s="106">
        <f>ROUND(J96+J105,2)</f>
        <v>0</v>
      </c>
      <c r="K113" s="105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" customHeight="1">
      <c r="A119" s="31"/>
      <c r="B119" s="32"/>
      <c r="C119" s="18" t="s">
        <v>123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4" t="s">
        <v>15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6.25" customHeight="1">
      <c r="A122" s="31"/>
      <c r="B122" s="32"/>
      <c r="C122" s="31"/>
      <c r="D122" s="31"/>
      <c r="E122" s="249" t="str">
        <f>E7</f>
        <v>Dobudovanie infraštruktúry k občianskej vybavenosti v Spišskej Belej - Strážky</v>
      </c>
      <c r="F122" s="250"/>
      <c r="G122" s="250"/>
      <c r="H122" s="250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4" t="s">
        <v>98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1"/>
      <c r="D124" s="31"/>
      <c r="E124" s="200" t="str">
        <f>E9</f>
        <v xml:space="preserve">0720192 - SO.02 - Prístupová komunikácia </v>
      </c>
      <c r="F124" s="251"/>
      <c r="G124" s="251"/>
      <c r="H124" s="25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4" t="s">
        <v>19</v>
      </c>
      <c r="D126" s="31"/>
      <c r="E126" s="31"/>
      <c r="F126" s="22" t="str">
        <f>F12</f>
        <v xml:space="preserve"> </v>
      </c>
      <c r="G126" s="31"/>
      <c r="H126" s="31"/>
      <c r="I126" s="24" t="s">
        <v>21</v>
      </c>
      <c r="J126" s="57">
        <f>IF(J12="","",J12)</f>
        <v>44665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15" customHeight="1">
      <c r="A128" s="31"/>
      <c r="B128" s="32"/>
      <c r="C128" s="24" t="s">
        <v>22</v>
      </c>
      <c r="D128" s="31"/>
      <c r="E128" s="31"/>
      <c r="F128" s="22" t="str">
        <f>E15</f>
        <v xml:space="preserve">Mesto Spišská Belá </v>
      </c>
      <c r="G128" s="31"/>
      <c r="H128" s="31"/>
      <c r="I128" s="24" t="s">
        <v>28</v>
      </c>
      <c r="J128" s="27" t="str">
        <f>E21</f>
        <v xml:space="preserve">Ing. Jozef Trebuňa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15" customHeight="1">
      <c r="A129" s="31"/>
      <c r="B129" s="32"/>
      <c r="C129" s="24" t="s">
        <v>26</v>
      </c>
      <c r="D129" s="31"/>
      <c r="E129" s="31"/>
      <c r="F129" s="22" t="str">
        <f>IF(E18="","",E18)</f>
        <v>Vyplň údaj</v>
      </c>
      <c r="G129" s="31"/>
      <c r="H129" s="31"/>
      <c r="I129" s="24" t="s">
        <v>31</v>
      </c>
      <c r="J129" s="27" t="str">
        <f>E24</f>
        <v xml:space="preserve">Ing. Jozef Trebuňa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46"/>
      <c r="B131" s="147"/>
      <c r="C131" s="148" t="s">
        <v>124</v>
      </c>
      <c r="D131" s="149" t="s">
        <v>60</v>
      </c>
      <c r="E131" s="149" t="s">
        <v>56</v>
      </c>
      <c r="F131" s="149" t="s">
        <v>57</v>
      </c>
      <c r="G131" s="149" t="s">
        <v>125</v>
      </c>
      <c r="H131" s="149" t="s">
        <v>126</v>
      </c>
      <c r="I131" s="149" t="s">
        <v>127</v>
      </c>
      <c r="J131" s="150" t="s">
        <v>104</v>
      </c>
      <c r="K131" s="151" t="s">
        <v>128</v>
      </c>
      <c r="L131" s="152"/>
      <c r="M131" s="64" t="s">
        <v>1</v>
      </c>
      <c r="N131" s="65" t="s">
        <v>39</v>
      </c>
      <c r="O131" s="65" t="s">
        <v>129</v>
      </c>
      <c r="P131" s="65" t="s">
        <v>130</v>
      </c>
      <c r="Q131" s="65" t="s">
        <v>131</v>
      </c>
      <c r="R131" s="65" t="s">
        <v>132</v>
      </c>
      <c r="S131" s="65" t="s">
        <v>133</v>
      </c>
      <c r="T131" s="66" t="s">
        <v>134</v>
      </c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65" s="2" customFormat="1" ht="22.8" customHeight="1">
      <c r="A132" s="31"/>
      <c r="B132" s="32"/>
      <c r="C132" s="71" t="s">
        <v>101</v>
      </c>
      <c r="D132" s="31"/>
      <c r="E132" s="31"/>
      <c r="F132" s="31"/>
      <c r="G132" s="31"/>
      <c r="H132" s="31"/>
      <c r="I132" s="31"/>
      <c r="J132" s="153">
        <f>BK132</f>
        <v>0</v>
      </c>
      <c r="K132" s="31"/>
      <c r="L132" s="32"/>
      <c r="M132" s="67"/>
      <c r="N132" s="58"/>
      <c r="O132" s="68"/>
      <c r="P132" s="154">
        <f>P133+P156</f>
        <v>0</v>
      </c>
      <c r="Q132" s="68"/>
      <c r="R132" s="154">
        <f>R133+R156</f>
        <v>0</v>
      </c>
      <c r="S132" s="68"/>
      <c r="T132" s="155">
        <f>T133+T156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74</v>
      </c>
      <c r="AU132" s="14" t="s">
        <v>106</v>
      </c>
      <c r="BK132" s="156">
        <f>BK133+BK156</f>
        <v>0</v>
      </c>
    </row>
    <row r="133" spans="1:65" s="12" customFormat="1" ht="25.95" customHeight="1">
      <c r="B133" s="157"/>
      <c r="D133" s="158" t="s">
        <v>74</v>
      </c>
      <c r="E133" s="159" t="s">
        <v>135</v>
      </c>
      <c r="F133" s="159" t="s">
        <v>136</v>
      </c>
      <c r="I133" s="160"/>
      <c r="J133" s="161">
        <f>BK133</f>
        <v>0</v>
      </c>
      <c r="L133" s="157"/>
      <c r="M133" s="162"/>
      <c r="N133" s="163"/>
      <c r="O133" s="163"/>
      <c r="P133" s="164">
        <f>P134+P139+P145+P154</f>
        <v>0</v>
      </c>
      <c r="Q133" s="163"/>
      <c r="R133" s="164">
        <f>R134+R139+R145+R154</f>
        <v>0</v>
      </c>
      <c r="S133" s="163"/>
      <c r="T133" s="165">
        <f>T134+T139+T145+T154</f>
        <v>0</v>
      </c>
      <c r="AR133" s="158" t="s">
        <v>83</v>
      </c>
      <c r="AT133" s="166" t="s">
        <v>74</v>
      </c>
      <c r="AU133" s="166" t="s">
        <v>75</v>
      </c>
      <c r="AY133" s="158" t="s">
        <v>137</v>
      </c>
      <c r="BK133" s="167">
        <f>BK134+BK139+BK145+BK154</f>
        <v>0</v>
      </c>
    </row>
    <row r="134" spans="1:65" s="12" customFormat="1" ht="22.8" customHeight="1">
      <c r="B134" s="157"/>
      <c r="D134" s="158" t="s">
        <v>74</v>
      </c>
      <c r="E134" s="168" t="s">
        <v>83</v>
      </c>
      <c r="F134" s="168" t="s">
        <v>138</v>
      </c>
      <c r="I134" s="160"/>
      <c r="J134" s="169">
        <f>BK134</f>
        <v>0</v>
      </c>
      <c r="L134" s="157"/>
      <c r="M134" s="162"/>
      <c r="N134" s="163"/>
      <c r="O134" s="163"/>
      <c r="P134" s="164">
        <f>SUM(P135:P138)</f>
        <v>0</v>
      </c>
      <c r="Q134" s="163"/>
      <c r="R134" s="164">
        <f>SUM(R135:R138)</f>
        <v>0</v>
      </c>
      <c r="S134" s="163"/>
      <c r="T134" s="165">
        <f>SUM(T135:T138)</f>
        <v>0</v>
      </c>
      <c r="AR134" s="158" t="s">
        <v>83</v>
      </c>
      <c r="AT134" s="166" t="s">
        <v>74</v>
      </c>
      <c r="AU134" s="166" t="s">
        <v>83</v>
      </c>
      <c r="AY134" s="158" t="s">
        <v>137</v>
      </c>
      <c r="BK134" s="167">
        <f>SUM(BK135:BK138)</f>
        <v>0</v>
      </c>
    </row>
    <row r="135" spans="1:65" s="2" customFormat="1" ht="24.15" customHeight="1">
      <c r="A135" s="31"/>
      <c r="B135" s="138"/>
      <c r="C135" s="170" t="s">
        <v>83</v>
      </c>
      <c r="D135" s="170" t="s">
        <v>139</v>
      </c>
      <c r="E135" s="171" t="s">
        <v>140</v>
      </c>
      <c r="F135" s="172" t="s">
        <v>141</v>
      </c>
      <c r="G135" s="173" t="s">
        <v>142</v>
      </c>
      <c r="H135" s="174">
        <v>230.65</v>
      </c>
      <c r="I135" s="175"/>
      <c r="J135" s="176">
        <f>ROUND(I135*H135,2)</f>
        <v>0</v>
      </c>
      <c r="K135" s="177"/>
      <c r="L135" s="32"/>
      <c r="M135" s="178" t="s">
        <v>1</v>
      </c>
      <c r="N135" s="179" t="s">
        <v>41</v>
      </c>
      <c r="O135" s="60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82" t="s">
        <v>143</v>
      </c>
      <c r="AT135" s="182" t="s">
        <v>139</v>
      </c>
      <c r="AU135" s="182" t="s">
        <v>116</v>
      </c>
      <c r="AY135" s="14" t="s">
        <v>137</v>
      </c>
      <c r="BE135" s="100">
        <f>IF(N135="základná",J135,0)</f>
        <v>0</v>
      </c>
      <c r="BF135" s="100">
        <f>IF(N135="znížená",J135,0)</f>
        <v>0</v>
      </c>
      <c r="BG135" s="100">
        <f>IF(N135="zákl. prenesená",J135,0)</f>
        <v>0</v>
      </c>
      <c r="BH135" s="100">
        <f>IF(N135="zníž. prenesená",J135,0)</f>
        <v>0</v>
      </c>
      <c r="BI135" s="100">
        <f>IF(N135="nulová",J135,0)</f>
        <v>0</v>
      </c>
      <c r="BJ135" s="14" t="s">
        <v>116</v>
      </c>
      <c r="BK135" s="100">
        <f>ROUND(I135*H135,2)</f>
        <v>0</v>
      </c>
      <c r="BL135" s="14" t="s">
        <v>143</v>
      </c>
      <c r="BM135" s="182" t="s">
        <v>116</v>
      </c>
    </row>
    <row r="136" spans="1:65" s="2" customFormat="1" ht="24.15" customHeight="1">
      <c r="A136" s="31"/>
      <c r="B136" s="138"/>
      <c r="C136" s="170" t="s">
        <v>116</v>
      </c>
      <c r="D136" s="170" t="s">
        <v>139</v>
      </c>
      <c r="E136" s="171" t="s">
        <v>144</v>
      </c>
      <c r="F136" s="172" t="s">
        <v>145</v>
      </c>
      <c r="G136" s="173" t="s">
        <v>142</v>
      </c>
      <c r="H136" s="174">
        <v>115.325</v>
      </c>
      <c r="I136" s="175"/>
      <c r="J136" s="176">
        <f>ROUND(I136*H136,2)</f>
        <v>0</v>
      </c>
      <c r="K136" s="177"/>
      <c r="L136" s="32"/>
      <c r="M136" s="178" t="s">
        <v>1</v>
      </c>
      <c r="N136" s="179" t="s">
        <v>41</v>
      </c>
      <c r="O136" s="60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2" t="s">
        <v>143</v>
      </c>
      <c r="AT136" s="182" t="s">
        <v>139</v>
      </c>
      <c r="AU136" s="182" t="s">
        <v>116</v>
      </c>
      <c r="AY136" s="14" t="s">
        <v>137</v>
      </c>
      <c r="BE136" s="100">
        <f>IF(N136="základná",J136,0)</f>
        <v>0</v>
      </c>
      <c r="BF136" s="100">
        <f>IF(N136="znížená",J136,0)</f>
        <v>0</v>
      </c>
      <c r="BG136" s="100">
        <f>IF(N136="zákl. prenesená",J136,0)</f>
        <v>0</v>
      </c>
      <c r="BH136" s="100">
        <f>IF(N136="zníž. prenesená",J136,0)</f>
        <v>0</v>
      </c>
      <c r="BI136" s="100">
        <f>IF(N136="nulová",J136,0)</f>
        <v>0</v>
      </c>
      <c r="BJ136" s="14" t="s">
        <v>116</v>
      </c>
      <c r="BK136" s="100">
        <f>ROUND(I136*H136,2)</f>
        <v>0</v>
      </c>
      <c r="BL136" s="14" t="s">
        <v>143</v>
      </c>
      <c r="BM136" s="182" t="s">
        <v>143</v>
      </c>
    </row>
    <row r="137" spans="1:65" s="2" customFormat="1" ht="37.799999999999997" customHeight="1">
      <c r="A137" s="31"/>
      <c r="B137" s="138"/>
      <c r="C137" s="170" t="s">
        <v>146</v>
      </c>
      <c r="D137" s="170" t="s">
        <v>139</v>
      </c>
      <c r="E137" s="171" t="s">
        <v>147</v>
      </c>
      <c r="F137" s="172" t="s">
        <v>148</v>
      </c>
      <c r="G137" s="173" t="s">
        <v>142</v>
      </c>
      <c r="H137" s="174">
        <v>230.65</v>
      </c>
      <c r="I137" s="175"/>
      <c r="J137" s="176">
        <f>ROUND(I137*H137,2)</f>
        <v>0</v>
      </c>
      <c r="K137" s="177"/>
      <c r="L137" s="32"/>
      <c r="M137" s="178" t="s">
        <v>1</v>
      </c>
      <c r="N137" s="179" t="s">
        <v>41</v>
      </c>
      <c r="O137" s="60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82" t="s">
        <v>143</v>
      </c>
      <c r="AT137" s="182" t="s">
        <v>139</v>
      </c>
      <c r="AU137" s="182" t="s">
        <v>116</v>
      </c>
      <c r="AY137" s="14" t="s">
        <v>137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116</v>
      </c>
      <c r="BK137" s="100">
        <f>ROUND(I137*H137,2)</f>
        <v>0</v>
      </c>
      <c r="BL137" s="14" t="s">
        <v>143</v>
      </c>
      <c r="BM137" s="182" t="s">
        <v>149</v>
      </c>
    </row>
    <row r="138" spans="1:65" s="2" customFormat="1" ht="21.75" customHeight="1">
      <c r="A138" s="31"/>
      <c r="B138" s="138"/>
      <c r="C138" s="170" t="s">
        <v>143</v>
      </c>
      <c r="D138" s="170" t="s">
        <v>139</v>
      </c>
      <c r="E138" s="171" t="s">
        <v>150</v>
      </c>
      <c r="F138" s="172" t="s">
        <v>151</v>
      </c>
      <c r="G138" s="173" t="s">
        <v>142</v>
      </c>
      <c r="H138" s="174">
        <v>230.65</v>
      </c>
      <c r="I138" s="175"/>
      <c r="J138" s="176">
        <f>ROUND(I138*H138,2)</f>
        <v>0</v>
      </c>
      <c r="K138" s="177"/>
      <c r="L138" s="32"/>
      <c r="M138" s="178" t="s">
        <v>1</v>
      </c>
      <c r="N138" s="179" t="s">
        <v>41</v>
      </c>
      <c r="O138" s="60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2" t="s">
        <v>143</v>
      </c>
      <c r="AT138" s="182" t="s">
        <v>139</v>
      </c>
      <c r="AU138" s="182" t="s">
        <v>116</v>
      </c>
      <c r="AY138" s="14" t="s">
        <v>137</v>
      </c>
      <c r="BE138" s="100">
        <f>IF(N138="základná",J138,0)</f>
        <v>0</v>
      </c>
      <c r="BF138" s="100">
        <f>IF(N138="znížená",J138,0)</f>
        <v>0</v>
      </c>
      <c r="BG138" s="100">
        <f>IF(N138="zákl. prenesená",J138,0)</f>
        <v>0</v>
      </c>
      <c r="BH138" s="100">
        <f>IF(N138="zníž. prenesená",J138,0)</f>
        <v>0</v>
      </c>
      <c r="BI138" s="100">
        <f>IF(N138="nulová",J138,0)</f>
        <v>0</v>
      </c>
      <c r="BJ138" s="14" t="s">
        <v>116</v>
      </c>
      <c r="BK138" s="100">
        <f>ROUND(I138*H138,2)</f>
        <v>0</v>
      </c>
      <c r="BL138" s="14" t="s">
        <v>143</v>
      </c>
      <c r="BM138" s="182" t="s">
        <v>152</v>
      </c>
    </row>
    <row r="139" spans="1:65" s="12" customFormat="1" ht="22.8" customHeight="1">
      <c r="B139" s="157"/>
      <c r="D139" s="158" t="s">
        <v>74</v>
      </c>
      <c r="E139" s="168" t="s">
        <v>153</v>
      </c>
      <c r="F139" s="168" t="s">
        <v>158</v>
      </c>
      <c r="I139" s="160"/>
      <c r="J139" s="169">
        <f>BK139</f>
        <v>0</v>
      </c>
      <c r="L139" s="157"/>
      <c r="M139" s="162"/>
      <c r="N139" s="163"/>
      <c r="O139" s="163"/>
      <c r="P139" s="164">
        <f>SUM(P140:P144)</f>
        <v>0</v>
      </c>
      <c r="Q139" s="163"/>
      <c r="R139" s="164">
        <f>SUM(R140:R144)</f>
        <v>0</v>
      </c>
      <c r="S139" s="163"/>
      <c r="T139" s="165">
        <f>SUM(T140:T144)</f>
        <v>0</v>
      </c>
      <c r="AR139" s="158" t="s">
        <v>83</v>
      </c>
      <c r="AT139" s="166" t="s">
        <v>74</v>
      </c>
      <c r="AU139" s="166" t="s">
        <v>83</v>
      </c>
      <c r="AY139" s="158" t="s">
        <v>137</v>
      </c>
      <c r="BK139" s="167">
        <f>SUM(BK140:BK144)</f>
        <v>0</v>
      </c>
    </row>
    <row r="140" spans="1:65" s="2" customFormat="1" ht="24.15" customHeight="1">
      <c r="A140" s="31"/>
      <c r="B140" s="138"/>
      <c r="C140" s="170" t="s">
        <v>153</v>
      </c>
      <c r="D140" s="170" t="s">
        <v>139</v>
      </c>
      <c r="E140" s="171" t="s">
        <v>159</v>
      </c>
      <c r="F140" s="172" t="s">
        <v>160</v>
      </c>
      <c r="G140" s="173" t="s">
        <v>161</v>
      </c>
      <c r="H140" s="174">
        <v>461.3</v>
      </c>
      <c r="I140" s="175"/>
      <c r="J140" s="176">
        <f>ROUND(I140*H140,2)</f>
        <v>0</v>
      </c>
      <c r="K140" s="177"/>
      <c r="L140" s="32"/>
      <c r="M140" s="178" t="s">
        <v>1</v>
      </c>
      <c r="N140" s="179" t="s">
        <v>41</v>
      </c>
      <c r="O140" s="60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82" t="s">
        <v>143</v>
      </c>
      <c r="AT140" s="182" t="s">
        <v>139</v>
      </c>
      <c r="AU140" s="182" t="s">
        <v>116</v>
      </c>
      <c r="AY140" s="14" t="s">
        <v>137</v>
      </c>
      <c r="BE140" s="100">
        <f>IF(N140="základná",J140,0)</f>
        <v>0</v>
      </c>
      <c r="BF140" s="100">
        <f>IF(N140="znížená",J140,0)</f>
        <v>0</v>
      </c>
      <c r="BG140" s="100">
        <f>IF(N140="zákl. prenesená",J140,0)</f>
        <v>0</v>
      </c>
      <c r="BH140" s="100">
        <f>IF(N140="zníž. prenesená",J140,0)</f>
        <v>0</v>
      </c>
      <c r="BI140" s="100">
        <f>IF(N140="nulová",J140,0)</f>
        <v>0</v>
      </c>
      <c r="BJ140" s="14" t="s">
        <v>116</v>
      </c>
      <c r="BK140" s="100">
        <f>ROUND(I140*H140,2)</f>
        <v>0</v>
      </c>
      <c r="BL140" s="14" t="s">
        <v>143</v>
      </c>
      <c r="BM140" s="182" t="s">
        <v>157</v>
      </c>
    </row>
    <row r="141" spans="1:65" s="2" customFormat="1" ht="33" customHeight="1">
      <c r="A141" s="31"/>
      <c r="B141" s="138"/>
      <c r="C141" s="170" t="s">
        <v>149</v>
      </c>
      <c r="D141" s="170" t="s">
        <v>139</v>
      </c>
      <c r="E141" s="171" t="s">
        <v>224</v>
      </c>
      <c r="F141" s="172" t="s">
        <v>225</v>
      </c>
      <c r="G141" s="173" t="s">
        <v>161</v>
      </c>
      <c r="H141" s="174">
        <v>461.3</v>
      </c>
      <c r="I141" s="175"/>
      <c r="J141" s="176">
        <f>ROUND(I141*H141,2)</f>
        <v>0</v>
      </c>
      <c r="K141" s="177"/>
      <c r="L141" s="32"/>
      <c r="M141" s="178" t="s">
        <v>1</v>
      </c>
      <c r="N141" s="179" t="s">
        <v>41</v>
      </c>
      <c r="O141" s="60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82" t="s">
        <v>143</v>
      </c>
      <c r="AT141" s="182" t="s">
        <v>139</v>
      </c>
      <c r="AU141" s="182" t="s">
        <v>116</v>
      </c>
      <c r="AY141" s="14" t="s">
        <v>137</v>
      </c>
      <c r="BE141" s="100">
        <f>IF(N141="základná",J141,0)</f>
        <v>0</v>
      </c>
      <c r="BF141" s="100">
        <f>IF(N141="znížená",J141,0)</f>
        <v>0</v>
      </c>
      <c r="BG141" s="100">
        <f>IF(N141="zákl. prenesená",J141,0)</f>
        <v>0</v>
      </c>
      <c r="BH141" s="100">
        <f>IF(N141="zníž. prenesená",J141,0)</f>
        <v>0</v>
      </c>
      <c r="BI141" s="100">
        <f>IF(N141="nulová",J141,0)</f>
        <v>0</v>
      </c>
      <c r="BJ141" s="14" t="s">
        <v>116</v>
      </c>
      <c r="BK141" s="100">
        <f>ROUND(I141*H141,2)</f>
        <v>0</v>
      </c>
      <c r="BL141" s="14" t="s">
        <v>143</v>
      </c>
      <c r="BM141" s="182" t="s">
        <v>162</v>
      </c>
    </row>
    <row r="142" spans="1:65" s="2" customFormat="1" ht="33" customHeight="1">
      <c r="A142" s="31"/>
      <c r="B142" s="138"/>
      <c r="C142" s="170" t="s">
        <v>163</v>
      </c>
      <c r="D142" s="170" t="s">
        <v>139</v>
      </c>
      <c r="E142" s="171" t="s">
        <v>226</v>
      </c>
      <c r="F142" s="172" t="s">
        <v>227</v>
      </c>
      <c r="G142" s="173" t="s">
        <v>161</v>
      </c>
      <c r="H142" s="174">
        <v>376.55</v>
      </c>
      <c r="I142" s="175"/>
      <c r="J142" s="176">
        <f>ROUND(I142*H142,2)</f>
        <v>0</v>
      </c>
      <c r="K142" s="177"/>
      <c r="L142" s="32"/>
      <c r="M142" s="178" t="s">
        <v>1</v>
      </c>
      <c r="N142" s="179" t="s">
        <v>41</v>
      </c>
      <c r="O142" s="60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2" t="s">
        <v>143</v>
      </c>
      <c r="AT142" s="182" t="s">
        <v>139</v>
      </c>
      <c r="AU142" s="182" t="s">
        <v>116</v>
      </c>
      <c r="AY142" s="14" t="s">
        <v>137</v>
      </c>
      <c r="BE142" s="100">
        <f>IF(N142="základná",J142,0)</f>
        <v>0</v>
      </c>
      <c r="BF142" s="100">
        <f>IF(N142="znížená",J142,0)</f>
        <v>0</v>
      </c>
      <c r="BG142" s="100">
        <f>IF(N142="zákl. prenesená",J142,0)</f>
        <v>0</v>
      </c>
      <c r="BH142" s="100">
        <f>IF(N142="zníž. prenesená",J142,0)</f>
        <v>0</v>
      </c>
      <c r="BI142" s="100">
        <f>IF(N142="nulová",J142,0)</f>
        <v>0</v>
      </c>
      <c r="BJ142" s="14" t="s">
        <v>116</v>
      </c>
      <c r="BK142" s="100">
        <f>ROUND(I142*H142,2)</f>
        <v>0</v>
      </c>
      <c r="BL142" s="14" t="s">
        <v>143</v>
      </c>
      <c r="BM142" s="182" t="s">
        <v>166</v>
      </c>
    </row>
    <row r="143" spans="1:65" s="2" customFormat="1" ht="33" customHeight="1">
      <c r="A143" s="31"/>
      <c r="B143" s="138"/>
      <c r="C143" s="170" t="s">
        <v>152</v>
      </c>
      <c r="D143" s="170" t="s">
        <v>139</v>
      </c>
      <c r="E143" s="171" t="s">
        <v>228</v>
      </c>
      <c r="F143" s="172" t="s">
        <v>229</v>
      </c>
      <c r="G143" s="173" t="s">
        <v>161</v>
      </c>
      <c r="H143" s="174">
        <v>376.55</v>
      </c>
      <c r="I143" s="175"/>
      <c r="J143" s="176">
        <f>ROUND(I143*H143,2)</f>
        <v>0</v>
      </c>
      <c r="K143" s="177"/>
      <c r="L143" s="32"/>
      <c r="M143" s="178" t="s">
        <v>1</v>
      </c>
      <c r="N143" s="179" t="s">
        <v>41</v>
      </c>
      <c r="O143" s="60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82" t="s">
        <v>143</v>
      </c>
      <c r="AT143" s="182" t="s">
        <v>139</v>
      </c>
      <c r="AU143" s="182" t="s">
        <v>116</v>
      </c>
      <c r="AY143" s="14" t="s">
        <v>137</v>
      </c>
      <c r="BE143" s="100">
        <f>IF(N143="základná",J143,0)</f>
        <v>0</v>
      </c>
      <c r="BF143" s="100">
        <f>IF(N143="znížená",J143,0)</f>
        <v>0</v>
      </c>
      <c r="BG143" s="100">
        <f>IF(N143="zákl. prenesená",J143,0)</f>
        <v>0</v>
      </c>
      <c r="BH143" s="100">
        <f>IF(N143="zníž. prenesená",J143,0)</f>
        <v>0</v>
      </c>
      <c r="BI143" s="100">
        <f>IF(N143="nulová",J143,0)</f>
        <v>0</v>
      </c>
      <c r="BJ143" s="14" t="s">
        <v>116</v>
      </c>
      <c r="BK143" s="100">
        <f>ROUND(I143*H143,2)</f>
        <v>0</v>
      </c>
      <c r="BL143" s="14" t="s">
        <v>143</v>
      </c>
      <c r="BM143" s="182" t="s">
        <v>169</v>
      </c>
    </row>
    <row r="144" spans="1:65" s="2" customFormat="1" ht="37.799999999999997" customHeight="1">
      <c r="A144" s="31"/>
      <c r="B144" s="138"/>
      <c r="C144" s="170" t="s">
        <v>170</v>
      </c>
      <c r="D144" s="170" t="s">
        <v>139</v>
      </c>
      <c r="E144" s="171" t="s">
        <v>230</v>
      </c>
      <c r="F144" s="172" t="s">
        <v>231</v>
      </c>
      <c r="G144" s="173" t="s">
        <v>161</v>
      </c>
      <c r="H144" s="174">
        <v>376.55</v>
      </c>
      <c r="I144" s="175"/>
      <c r="J144" s="176">
        <f>ROUND(I144*H144,2)</f>
        <v>0</v>
      </c>
      <c r="K144" s="177"/>
      <c r="L144" s="32"/>
      <c r="M144" s="178" t="s">
        <v>1</v>
      </c>
      <c r="N144" s="179" t="s">
        <v>41</v>
      </c>
      <c r="O144" s="60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82" t="s">
        <v>143</v>
      </c>
      <c r="AT144" s="182" t="s">
        <v>139</v>
      </c>
      <c r="AU144" s="182" t="s">
        <v>116</v>
      </c>
      <c r="AY144" s="14" t="s">
        <v>137</v>
      </c>
      <c r="BE144" s="100">
        <f>IF(N144="základná",J144,0)</f>
        <v>0</v>
      </c>
      <c r="BF144" s="100">
        <f>IF(N144="znížená",J144,0)</f>
        <v>0</v>
      </c>
      <c r="BG144" s="100">
        <f>IF(N144="zákl. prenesená",J144,0)</f>
        <v>0</v>
      </c>
      <c r="BH144" s="100">
        <f>IF(N144="zníž. prenesená",J144,0)</f>
        <v>0</v>
      </c>
      <c r="BI144" s="100">
        <f>IF(N144="nulová",J144,0)</f>
        <v>0</v>
      </c>
      <c r="BJ144" s="14" t="s">
        <v>116</v>
      </c>
      <c r="BK144" s="100">
        <f>ROUND(I144*H144,2)</f>
        <v>0</v>
      </c>
      <c r="BL144" s="14" t="s">
        <v>143</v>
      </c>
      <c r="BM144" s="182" t="s">
        <v>173</v>
      </c>
    </row>
    <row r="145" spans="1:65" s="12" customFormat="1" ht="22.8" customHeight="1">
      <c r="B145" s="157"/>
      <c r="D145" s="158" t="s">
        <v>74</v>
      </c>
      <c r="E145" s="168" t="s">
        <v>170</v>
      </c>
      <c r="F145" s="168" t="s">
        <v>181</v>
      </c>
      <c r="I145" s="160"/>
      <c r="J145" s="169">
        <f>BK145</f>
        <v>0</v>
      </c>
      <c r="L145" s="157"/>
      <c r="M145" s="162"/>
      <c r="N145" s="163"/>
      <c r="O145" s="163"/>
      <c r="P145" s="164">
        <f>SUM(P146:P153)</f>
        <v>0</v>
      </c>
      <c r="Q145" s="163"/>
      <c r="R145" s="164">
        <f>SUM(R146:R153)</f>
        <v>0</v>
      </c>
      <c r="S145" s="163"/>
      <c r="T145" s="165">
        <f>SUM(T146:T153)</f>
        <v>0</v>
      </c>
      <c r="AR145" s="158" t="s">
        <v>83</v>
      </c>
      <c r="AT145" s="166" t="s">
        <v>74</v>
      </c>
      <c r="AU145" s="166" t="s">
        <v>83</v>
      </c>
      <c r="AY145" s="158" t="s">
        <v>137</v>
      </c>
      <c r="BK145" s="167">
        <f>SUM(BK146:BK153)</f>
        <v>0</v>
      </c>
    </row>
    <row r="146" spans="1:65" s="2" customFormat="1" ht="33" customHeight="1">
      <c r="A146" s="31"/>
      <c r="B146" s="138"/>
      <c r="C146" s="170" t="s">
        <v>157</v>
      </c>
      <c r="D146" s="170" t="s">
        <v>139</v>
      </c>
      <c r="E146" s="171" t="s">
        <v>182</v>
      </c>
      <c r="F146" s="172" t="s">
        <v>183</v>
      </c>
      <c r="G146" s="173" t="s">
        <v>184</v>
      </c>
      <c r="H146" s="174">
        <v>7.8</v>
      </c>
      <c r="I146" s="175"/>
      <c r="J146" s="176">
        <f t="shared" ref="J146:J153" si="5">ROUND(I146*H146,2)</f>
        <v>0</v>
      </c>
      <c r="K146" s="177"/>
      <c r="L146" s="32"/>
      <c r="M146" s="178" t="s">
        <v>1</v>
      </c>
      <c r="N146" s="179" t="s">
        <v>41</v>
      </c>
      <c r="O146" s="60"/>
      <c r="P146" s="180">
        <f t="shared" ref="P146:P153" si="6">O146*H146</f>
        <v>0</v>
      </c>
      <c r="Q146" s="180">
        <v>0</v>
      </c>
      <c r="R146" s="180">
        <f t="shared" ref="R146:R153" si="7">Q146*H146</f>
        <v>0</v>
      </c>
      <c r="S146" s="180">
        <v>0</v>
      </c>
      <c r="T146" s="181">
        <f t="shared" ref="T146:T153" si="8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82" t="s">
        <v>143</v>
      </c>
      <c r="AT146" s="182" t="s">
        <v>139</v>
      </c>
      <c r="AU146" s="182" t="s">
        <v>116</v>
      </c>
      <c r="AY146" s="14" t="s">
        <v>137</v>
      </c>
      <c r="BE146" s="100">
        <f t="shared" ref="BE146:BE153" si="9">IF(N146="základná",J146,0)</f>
        <v>0</v>
      </c>
      <c r="BF146" s="100">
        <f t="shared" ref="BF146:BF153" si="10">IF(N146="znížená",J146,0)</f>
        <v>0</v>
      </c>
      <c r="BG146" s="100">
        <f t="shared" ref="BG146:BG153" si="11">IF(N146="zákl. prenesená",J146,0)</f>
        <v>0</v>
      </c>
      <c r="BH146" s="100">
        <f t="shared" ref="BH146:BH153" si="12">IF(N146="zníž. prenesená",J146,0)</f>
        <v>0</v>
      </c>
      <c r="BI146" s="100">
        <f t="shared" ref="BI146:BI153" si="13">IF(N146="nulová",J146,0)</f>
        <v>0</v>
      </c>
      <c r="BJ146" s="14" t="s">
        <v>116</v>
      </c>
      <c r="BK146" s="100">
        <f t="shared" ref="BK146:BK153" si="14">ROUND(I146*H146,2)</f>
        <v>0</v>
      </c>
      <c r="BL146" s="14" t="s">
        <v>143</v>
      </c>
      <c r="BM146" s="182" t="s">
        <v>7</v>
      </c>
    </row>
    <row r="147" spans="1:65" s="2" customFormat="1" ht="24.15" customHeight="1">
      <c r="A147" s="31"/>
      <c r="B147" s="138"/>
      <c r="C147" s="183" t="s">
        <v>177</v>
      </c>
      <c r="D147" s="183" t="s">
        <v>174</v>
      </c>
      <c r="E147" s="184" t="s">
        <v>187</v>
      </c>
      <c r="F147" s="185" t="s">
        <v>188</v>
      </c>
      <c r="G147" s="186" t="s">
        <v>189</v>
      </c>
      <c r="H147" s="187">
        <v>8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41</v>
      </c>
      <c r="O147" s="60"/>
      <c r="P147" s="180">
        <f t="shared" si="6"/>
        <v>0</v>
      </c>
      <c r="Q147" s="180">
        <v>0</v>
      </c>
      <c r="R147" s="180">
        <f t="shared" si="7"/>
        <v>0</v>
      </c>
      <c r="S147" s="180">
        <v>0</v>
      </c>
      <c r="T147" s="181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82" t="s">
        <v>152</v>
      </c>
      <c r="AT147" s="182" t="s">
        <v>174</v>
      </c>
      <c r="AU147" s="182" t="s">
        <v>116</v>
      </c>
      <c r="AY147" s="14" t="s">
        <v>137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4" t="s">
        <v>116</v>
      </c>
      <c r="BK147" s="100">
        <f t="shared" si="14"/>
        <v>0</v>
      </c>
      <c r="BL147" s="14" t="s">
        <v>143</v>
      </c>
      <c r="BM147" s="182" t="s">
        <v>180</v>
      </c>
    </row>
    <row r="148" spans="1:65" s="2" customFormat="1" ht="33" customHeight="1">
      <c r="A148" s="31"/>
      <c r="B148" s="138"/>
      <c r="C148" s="170" t="s">
        <v>162</v>
      </c>
      <c r="D148" s="170" t="s">
        <v>139</v>
      </c>
      <c r="E148" s="171" t="s">
        <v>191</v>
      </c>
      <c r="F148" s="172" t="s">
        <v>192</v>
      </c>
      <c r="G148" s="173" t="s">
        <v>184</v>
      </c>
      <c r="H148" s="174">
        <v>118</v>
      </c>
      <c r="I148" s="175"/>
      <c r="J148" s="176">
        <f t="shared" si="5"/>
        <v>0</v>
      </c>
      <c r="K148" s="177"/>
      <c r="L148" s="32"/>
      <c r="M148" s="178" t="s">
        <v>1</v>
      </c>
      <c r="N148" s="179" t="s">
        <v>41</v>
      </c>
      <c r="O148" s="60"/>
      <c r="P148" s="180">
        <f t="shared" si="6"/>
        <v>0</v>
      </c>
      <c r="Q148" s="180">
        <v>0</v>
      </c>
      <c r="R148" s="180">
        <f t="shared" si="7"/>
        <v>0</v>
      </c>
      <c r="S148" s="180">
        <v>0</v>
      </c>
      <c r="T148" s="181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82" t="s">
        <v>143</v>
      </c>
      <c r="AT148" s="182" t="s">
        <v>139</v>
      </c>
      <c r="AU148" s="182" t="s">
        <v>116</v>
      </c>
      <c r="AY148" s="14" t="s">
        <v>137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4" t="s">
        <v>116</v>
      </c>
      <c r="BK148" s="100">
        <f t="shared" si="14"/>
        <v>0</v>
      </c>
      <c r="BL148" s="14" t="s">
        <v>143</v>
      </c>
      <c r="BM148" s="182" t="s">
        <v>185</v>
      </c>
    </row>
    <row r="149" spans="1:65" s="2" customFormat="1" ht="24.15" customHeight="1">
      <c r="A149" s="31"/>
      <c r="B149" s="138"/>
      <c r="C149" s="183" t="s">
        <v>186</v>
      </c>
      <c r="D149" s="183" t="s">
        <v>174</v>
      </c>
      <c r="E149" s="184" t="s">
        <v>195</v>
      </c>
      <c r="F149" s="185" t="s">
        <v>196</v>
      </c>
      <c r="G149" s="186" t="s">
        <v>189</v>
      </c>
      <c r="H149" s="187">
        <v>120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41</v>
      </c>
      <c r="O149" s="60"/>
      <c r="P149" s="180">
        <f t="shared" si="6"/>
        <v>0</v>
      </c>
      <c r="Q149" s="180">
        <v>0</v>
      </c>
      <c r="R149" s="180">
        <f t="shared" si="7"/>
        <v>0</v>
      </c>
      <c r="S149" s="180">
        <v>0</v>
      </c>
      <c r="T149" s="181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2" t="s">
        <v>152</v>
      </c>
      <c r="AT149" s="182" t="s">
        <v>174</v>
      </c>
      <c r="AU149" s="182" t="s">
        <v>116</v>
      </c>
      <c r="AY149" s="14" t="s">
        <v>137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4" t="s">
        <v>116</v>
      </c>
      <c r="BK149" s="100">
        <f t="shared" si="14"/>
        <v>0</v>
      </c>
      <c r="BL149" s="14" t="s">
        <v>143</v>
      </c>
      <c r="BM149" s="182" t="s">
        <v>190</v>
      </c>
    </row>
    <row r="150" spans="1:65" s="2" customFormat="1" ht="33" customHeight="1">
      <c r="A150" s="31"/>
      <c r="B150" s="138"/>
      <c r="C150" s="170" t="s">
        <v>166</v>
      </c>
      <c r="D150" s="170" t="s">
        <v>139</v>
      </c>
      <c r="E150" s="171" t="s">
        <v>198</v>
      </c>
      <c r="F150" s="172" t="s">
        <v>199</v>
      </c>
      <c r="G150" s="173" t="s">
        <v>142</v>
      </c>
      <c r="H150" s="174">
        <v>15.725</v>
      </c>
      <c r="I150" s="175"/>
      <c r="J150" s="176">
        <f t="shared" si="5"/>
        <v>0</v>
      </c>
      <c r="K150" s="177"/>
      <c r="L150" s="32"/>
      <c r="M150" s="178" t="s">
        <v>1</v>
      </c>
      <c r="N150" s="179" t="s">
        <v>41</v>
      </c>
      <c r="O150" s="60"/>
      <c r="P150" s="180">
        <f t="shared" si="6"/>
        <v>0</v>
      </c>
      <c r="Q150" s="180">
        <v>0</v>
      </c>
      <c r="R150" s="180">
        <f t="shared" si="7"/>
        <v>0</v>
      </c>
      <c r="S150" s="180">
        <v>0</v>
      </c>
      <c r="T150" s="181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82" t="s">
        <v>143</v>
      </c>
      <c r="AT150" s="182" t="s">
        <v>139</v>
      </c>
      <c r="AU150" s="182" t="s">
        <v>116</v>
      </c>
      <c r="AY150" s="14" t="s">
        <v>137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4" t="s">
        <v>116</v>
      </c>
      <c r="BK150" s="100">
        <f t="shared" si="14"/>
        <v>0</v>
      </c>
      <c r="BL150" s="14" t="s">
        <v>143</v>
      </c>
      <c r="BM150" s="182" t="s">
        <v>193</v>
      </c>
    </row>
    <row r="151" spans="1:65" s="2" customFormat="1" ht="21.75" customHeight="1">
      <c r="A151" s="31"/>
      <c r="B151" s="138"/>
      <c r="C151" s="170" t="s">
        <v>194</v>
      </c>
      <c r="D151" s="170" t="s">
        <v>139</v>
      </c>
      <c r="E151" s="171" t="s">
        <v>202</v>
      </c>
      <c r="F151" s="172" t="s">
        <v>203</v>
      </c>
      <c r="G151" s="173" t="s">
        <v>156</v>
      </c>
      <c r="H151" s="174">
        <v>2</v>
      </c>
      <c r="I151" s="175"/>
      <c r="J151" s="176">
        <f t="shared" si="5"/>
        <v>0</v>
      </c>
      <c r="K151" s="177"/>
      <c r="L151" s="32"/>
      <c r="M151" s="178" t="s">
        <v>1</v>
      </c>
      <c r="N151" s="179" t="s">
        <v>41</v>
      </c>
      <c r="O151" s="60"/>
      <c r="P151" s="180">
        <f t="shared" si="6"/>
        <v>0</v>
      </c>
      <c r="Q151" s="180">
        <v>0</v>
      </c>
      <c r="R151" s="180">
        <f t="shared" si="7"/>
        <v>0</v>
      </c>
      <c r="S151" s="180">
        <v>0</v>
      </c>
      <c r="T151" s="181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82" t="s">
        <v>143</v>
      </c>
      <c r="AT151" s="182" t="s">
        <v>139</v>
      </c>
      <c r="AU151" s="182" t="s">
        <v>116</v>
      </c>
      <c r="AY151" s="14" t="s">
        <v>137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4" t="s">
        <v>116</v>
      </c>
      <c r="BK151" s="100">
        <f t="shared" si="14"/>
        <v>0</v>
      </c>
      <c r="BL151" s="14" t="s">
        <v>143</v>
      </c>
      <c r="BM151" s="182" t="s">
        <v>197</v>
      </c>
    </row>
    <row r="152" spans="1:65" s="2" customFormat="1" ht="24.15" customHeight="1">
      <c r="A152" s="31"/>
      <c r="B152" s="138"/>
      <c r="C152" s="170" t="s">
        <v>169</v>
      </c>
      <c r="D152" s="170" t="s">
        <v>139</v>
      </c>
      <c r="E152" s="171" t="s">
        <v>205</v>
      </c>
      <c r="F152" s="172" t="s">
        <v>206</v>
      </c>
      <c r="G152" s="173" t="s">
        <v>156</v>
      </c>
      <c r="H152" s="174">
        <v>6</v>
      </c>
      <c r="I152" s="175"/>
      <c r="J152" s="176">
        <f t="shared" si="5"/>
        <v>0</v>
      </c>
      <c r="K152" s="177"/>
      <c r="L152" s="32"/>
      <c r="M152" s="178" t="s">
        <v>1</v>
      </c>
      <c r="N152" s="179" t="s">
        <v>41</v>
      </c>
      <c r="O152" s="60"/>
      <c r="P152" s="180">
        <f t="shared" si="6"/>
        <v>0</v>
      </c>
      <c r="Q152" s="180">
        <v>0</v>
      </c>
      <c r="R152" s="180">
        <f t="shared" si="7"/>
        <v>0</v>
      </c>
      <c r="S152" s="180">
        <v>0</v>
      </c>
      <c r="T152" s="181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2" t="s">
        <v>143</v>
      </c>
      <c r="AT152" s="182" t="s">
        <v>139</v>
      </c>
      <c r="AU152" s="182" t="s">
        <v>116</v>
      </c>
      <c r="AY152" s="14" t="s">
        <v>137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4" t="s">
        <v>116</v>
      </c>
      <c r="BK152" s="100">
        <f t="shared" si="14"/>
        <v>0</v>
      </c>
      <c r="BL152" s="14" t="s">
        <v>143</v>
      </c>
      <c r="BM152" s="182" t="s">
        <v>200</v>
      </c>
    </row>
    <row r="153" spans="1:65" s="2" customFormat="1" ht="24.15" customHeight="1">
      <c r="A153" s="31"/>
      <c r="B153" s="138"/>
      <c r="C153" s="170" t="s">
        <v>201</v>
      </c>
      <c r="D153" s="170" t="s">
        <v>139</v>
      </c>
      <c r="E153" s="171" t="s">
        <v>209</v>
      </c>
      <c r="F153" s="172" t="s">
        <v>210</v>
      </c>
      <c r="G153" s="173" t="s">
        <v>156</v>
      </c>
      <c r="H153" s="174">
        <v>2</v>
      </c>
      <c r="I153" s="175"/>
      <c r="J153" s="176">
        <f t="shared" si="5"/>
        <v>0</v>
      </c>
      <c r="K153" s="177"/>
      <c r="L153" s="32"/>
      <c r="M153" s="178" t="s">
        <v>1</v>
      </c>
      <c r="N153" s="179" t="s">
        <v>41</v>
      </c>
      <c r="O153" s="60"/>
      <c r="P153" s="180">
        <f t="shared" si="6"/>
        <v>0</v>
      </c>
      <c r="Q153" s="180">
        <v>0</v>
      </c>
      <c r="R153" s="180">
        <f t="shared" si="7"/>
        <v>0</v>
      </c>
      <c r="S153" s="180">
        <v>0</v>
      </c>
      <c r="T153" s="181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82" t="s">
        <v>143</v>
      </c>
      <c r="AT153" s="182" t="s">
        <v>139</v>
      </c>
      <c r="AU153" s="182" t="s">
        <v>116</v>
      </c>
      <c r="AY153" s="14" t="s">
        <v>137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4" t="s">
        <v>116</v>
      </c>
      <c r="BK153" s="100">
        <f t="shared" si="14"/>
        <v>0</v>
      </c>
      <c r="BL153" s="14" t="s">
        <v>143</v>
      </c>
      <c r="BM153" s="182" t="s">
        <v>204</v>
      </c>
    </row>
    <row r="154" spans="1:65" s="12" customFormat="1" ht="22.8" customHeight="1">
      <c r="B154" s="157"/>
      <c r="D154" s="158" t="s">
        <v>74</v>
      </c>
      <c r="E154" s="168" t="s">
        <v>212</v>
      </c>
      <c r="F154" s="168" t="s">
        <v>213</v>
      </c>
      <c r="I154" s="160"/>
      <c r="J154" s="169">
        <f>BK154</f>
        <v>0</v>
      </c>
      <c r="L154" s="157"/>
      <c r="M154" s="162"/>
      <c r="N154" s="163"/>
      <c r="O154" s="163"/>
      <c r="P154" s="164">
        <f>P155</f>
        <v>0</v>
      </c>
      <c r="Q154" s="163"/>
      <c r="R154" s="164">
        <f>R155</f>
        <v>0</v>
      </c>
      <c r="S154" s="163"/>
      <c r="T154" s="165">
        <f>T155</f>
        <v>0</v>
      </c>
      <c r="AR154" s="158" t="s">
        <v>83</v>
      </c>
      <c r="AT154" s="166" t="s">
        <v>74</v>
      </c>
      <c r="AU154" s="166" t="s">
        <v>83</v>
      </c>
      <c r="AY154" s="158" t="s">
        <v>137</v>
      </c>
      <c r="BK154" s="167">
        <f>BK155</f>
        <v>0</v>
      </c>
    </row>
    <row r="155" spans="1:65" s="2" customFormat="1" ht="33" customHeight="1">
      <c r="A155" s="31"/>
      <c r="B155" s="138"/>
      <c r="C155" s="170" t="s">
        <v>173</v>
      </c>
      <c r="D155" s="170" t="s">
        <v>139</v>
      </c>
      <c r="E155" s="171" t="s">
        <v>214</v>
      </c>
      <c r="F155" s="172" t="s">
        <v>215</v>
      </c>
      <c r="G155" s="173" t="s">
        <v>156</v>
      </c>
      <c r="H155" s="174">
        <v>627.88599999999997</v>
      </c>
      <c r="I155" s="175"/>
      <c r="J155" s="176">
        <f>ROUND(I155*H155,2)</f>
        <v>0</v>
      </c>
      <c r="K155" s="177"/>
      <c r="L155" s="32"/>
      <c r="M155" s="178" t="s">
        <v>1</v>
      </c>
      <c r="N155" s="179" t="s">
        <v>41</v>
      </c>
      <c r="O155" s="60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82" t="s">
        <v>143</v>
      </c>
      <c r="AT155" s="182" t="s">
        <v>139</v>
      </c>
      <c r="AU155" s="182" t="s">
        <v>116</v>
      </c>
      <c r="AY155" s="14" t="s">
        <v>137</v>
      </c>
      <c r="BE155" s="100">
        <f>IF(N155="základná",J155,0)</f>
        <v>0</v>
      </c>
      <c r="BF155" s="100">
        <f>IF(N155="znížená",J155,0)</f>
        <v>0</v>
      </c>
      <c r="BG155" s="100">
        <f>IF(N155="zákl. prenesená",J155,0)</f>
        <v>0</v>
      </c>
      <c r="BH155" s="100">
        <f>IF(N155="zníž. prenesená",J155,0)</f>
        <v>0</v>
      </c>
      <c r="BI155" s="100">
        <f>IF(N155="nulová",J155,0)</f>
        <v>0</v>
      </c>
      <c r="BJ155" s="14" t="s">
        <v>116</v>
      </c>
      <c r="BK155" s="100">
        <f>ROUND(I155*H155,2)</f>
        <v>0</v>
      </c>
      <c r="BL155" s="14" t="s">
        <v>143</v>
      </c>
      <c r="BM155" s="182" t="s">
        <v>207</v>
      </c>
    </row>
    <row r="156" spans="1:65" s="12" customFormat="1" ht="25.95" customHeight="1">
      <c r="B156" s="157"/>
      <c r="D156" s="158" t="s">
        <v>74</v>
      </c>
      <c r="E156" s="159" t="s">
        <v>115</v>
      </c>
      <c r="F156" s="159" t="s">
        <v>217</v>
      </c>
      <c r="I156" s="160"/>
      <c r="J156" s="161">
        <f>BK156</f>
        <v>0</v>
      </c>
      <c r="L156" s="157"/>
      <c r="M156" s="162"/>
      <c r="N156" s="163"/>
      <c r="O156" s="163"/>
      <c r="P156" s="164">
        <f>P157</f>
        <v>0</v>
      </c>
      <c r="Q156" s="163"/>
      <c r="R156" s="164">
        <f>R157</f>
        <v>0</v>
      </c>
      <c r="S156" s="163"/>
      <c r="T156" s="165">
        <f>T157</f>
        <v>0</v>
      </c>
      <c r="AR156" s="158" t="s">
        <v>153</v>
      </c>
      <c r="AT156" s="166" t="s">
        <v>74</v>
      </c>
      <c r="AU156" s="166" t="s">
        <v>75</v>
      </c>
      <c r="AY156" s="158" t="s">
        <v>137</v>
      </c>
      <c r="BK156" s="167">
        <f>BK157</f>
        <v>0</v>
      </c>
    </row>
    <row r="157" spans="1:65" s="2" customFormat="1" ht="33" customHeight="1">
      <c r="A157" s="31"/>
      <c r="B157" s="138"/>
      <c r="C157" s="170" t="s">
        <v>208</v>
      </c>
      <c r="D157" s="170" t="s">
        <v>139</v>
      </c>
      <c r="E157" s="171" t="s">
        <v>219</v>
      </c>
      <c r="F157" s="172" t="s">
        <v>220</v>
      </c>
      <c r="G157" s="173" t="s">
        <v>221</v>
      </c>
      <c r="H157" s="174">
        <v>1</v>
      </c>
      <c r="I157" s="175"/>
      <c r="J157" s="176">
        <f>ROUND(I157*H157,2)</f>
        <v>0</v>
      </c>
      <c r="K157" s="177"/>
      <c r="L157" s="32"/>
      <c r="M157" s="194" t="s">
        <v>1</v>
      </c>
      <c r="N157" s="195" t="s">
        <v>41</v>
      </c>
      <c r="O157" s="19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82" t="s">
        <v>143</v>
      </c>
      <c r="AT157" s="182" t="s">
        <v>139</v>
      </c>
      <c r="AU157" s="182" t="s">
        <v>83</v>
      </c>
      <c r="AY157" s="14" t="s">
        <v>137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116</v>
      </c>
      <c r="BK157" s="100">
        <f>ROUND(I157*H157,2)</f>
        <v>0</v>
      </c>
      <c r="BL157" s="14" t="s">
        <v>143</v>
      </c>
      <c r="BM157" s="182" t="s">
        <v>211</v>
      </c>
    </row>
    <row r="158" spans="1:65" s="2" customFormat="1" ht="6.9" customHeight="1">
      <c r="A158" s="31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32"/>
      <c r="M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</sheetData>
  <autoFilter ref="C131:K157" xr:uid="{00000000-0009-0000-0000-000002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0720191 - SO.01 Záchytné ...</vt:lpstr>
      <vt:lpstr>0720192 - SO.02 - Prístup...</vt:lpstr>
      <vt:lpstr>'0720191 - SO.01 Záchytné ...'!Názvy_tlače</vt:lpstr>
      <vt:lpstr>'0720192 - SO.02 - Prístup...'!Názvy_tlače</vt:lpstr>
      <vt:lpstr>'Rekapitulácia stavby'!Názvy_tlače</vt:lpstr>
      <vt:lpstr>'0720191 - SO.01 Záchytné ...'!Oblasť_tlače</vt:lpstr>
      <vt:lpstr>'0720192 - SO.02 - Prístup...'!Oblasť_tlače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TREBUNA PC</dc:creator>
  <cp:lastModifiedBy>Používateľ systému Windows</cp:lastModifiedBy>
  <cp:lastPrinted>2022-05-19T13:15:10Z</cp:lastPrinted>
  <dcterms:created xsi:type="dcterms:W3CDTF">2022-02-24T14:28:15Z</dcterms:created>
  <dcterms:modified xsi:type="dcterms:W3CDTF">2022-05-19T13:15:54Z</dcterms:modified>
</cp:coreProperties>
</file>