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64" windowWidth="30396" windowHeight="13164"/>
  </bookViews>
  <sheets>
    <sheet name="Rekapitulácia stavby" sheetId="1" r:id="rId1"/>
    <sheet name="04052020 - Drevené prístr..." sheetId="2" r:id="rId2"/>
  </sheets>
  <definedNames>
    <definedName name="_xlnm._FilterDatabase" localSheetId="1" hidden="1">'04052020 - Drevené prístr...'!$C$133:$K$252</definedName>
    <definedName name="_xlnm.Print_Titles" localSheetId="1">'04052020 - Drevené prístr...'!$133:$133</definedName>
    <definedName name="_xlnm.Print_Titles" localSheetId="0">'Rekapitulácia stavby'!$92:$92</definedName>
    <definedName name="_xlnm.Print_Area" localSheetId="1">'04052020 - Drevené prístr...'!$C$4:$J$76,'04052020 - Drevené prístr...'!$C$82:$J$117,'04052020 - Drevené prístr...'!$C$123:$K$252</definedName>
    <definedName name="_xlnm.Print_Area" localSheetId="0">'Rekapitulácia stavby'!$D$4:$AO$76,'Rekapitulácia stavby'!$C$82:$AQ$103</definedName>
  </definedNames>
  <calcPr calcId="125725"/>
</workbook>
</file>

<file path=xl/calcChain.xml><?xml version="1.0" encoding="utf-8"?>
<calcChain xmlns="http://schemas.openxmlformats.org/spreadsheetml/2006/main">
  <c r="J37" i="2"/>
  <c r="J36"/>
  <c r="AY95" i="1"/>
  <c r="J35" i="2"/>
  <c r="AX95" i="1"/>
  <c r="BI251" i="2"/>
  <c r="BH251"/>
  <c r="BG251"/>
  <c r="BE251"/>
  <c r="T251"/>
  <c r="R251"/>
  <c r="P251"/>
  <c r="BK251"/>
  <c r="J251"/>
  <c r="BF251"/>
  <c r="BI249"/>
  <c r="BH249"/>
  <c r="BG249"/>
  <c r="BE249"/>
  <c r="T249"/>
  <c r="R249"/>
  <c r="P249"/>
  <c r="BK249"/>
  <c r="J249"/>
  <c r="BF249"/>
  <c r="BI247"/>
  <c r="BH247"/>
  <c r="BG247"/>
  <c r="BE247"/>
  <c r="T247"/>
  <c r="T246" s="1"/>
  <c r="R247"/>
  <c r="R246"/>
  <c r="P247"/>
  <c r="P246" s="1"/>
  <c r="BK247"/>
  <c r="BK246"/>
  <c r="J246" s="1"/>
  <c r="J106" s="1"/>
  <c r="J247"/>
  <c r="BF247" s="1"/>
  <c r="BI244"/>
  <c r="BH244"/>
  <c r="BG244"/>
  <c r="BE244"/>
  <c r="T244"/>
  <c r="R244"/>
  <c r="P244"/>
  <c r="BK244"/>
  <c r="J244"/>
  <c r="BF244"/>
  <c r="BI240"/>
  <c r="BH240"/>
  <c r="BG240"/>
  <c r="BE240"/>
  <c r="T240"/>
  <c r="R240"/>
  <c r="R233" s="1"/>
  <c r="P240"/>
  <c r="BK240"/>
  <c r="J240"/>
  <c r="BF240"/>
  <c r="BI238"/>
  <c r="BH238"/>
  <c r="BG238"/>
  <c r="BE238"/>
  <c r="T238"/>
  <c r="T233" s="1"/>
  <c r="R238"/>
  <c r="P238"/>
  <c r="BK238"/>
  <c r="J238"/>
  <c r="BF238" s="1"/>
  <c r="BI236"/>
  <c r="BH236"/>
  <c r="BG236"/>
  <c r="BE236"/>
  <c r="T236"/>
  <c r="R236"/>
  <c r="P236"/>
  <c r="BK236"/>
  <c r="J236"/>
  <c r="BF236"/>
  <c r="BI234"/>
  <c r="BH234"/>
  <c r="BG234"/>
  <c r="BE234"/>
  <c r="T234"/>
  <c r="R234"/>
  <c r="P234"/>
  <c r="P233" s="1"/>
  <c r="BK234"/>
  <c r="BK233"/>
  <c r="J233" s="1"/>
  <c r="J105" s="1"/>
  <c r="J234"/>
  <c r="BF234" s="1"/>
  <c r="BI232"/>
  <c r="BH232"/>
  <c r="BG232"/>
  <c r="BE232"/>
  <c r="T232"/>
  <c r="T229" s="1"/>
  <c r="R232"/>
  <c r="P232"/>
  <c r="BK232"/>
  <c r="J232"/>
  <c r="BF232" s="1"/>
  <c r="BI230"/>
  <c r="BH230"/>
  <c r="BG230"/>
  <c r="BE230"/>
  <c r="T230"/>
  <c r="R230"/>
  <c r="R229" s="1"/>
  <c r="P230"/>
  <c r="P229"/>
  <c r="BK230"/>
  <c r="BK229" s="1"/>
  <c r="J229" s="1"/>
  <c r="J104" s="1"/>
  <c r="J230"/>
  <c r="BF230" s="1"/>
  <c r="BI228"/>
  <c r="BH228"/>
  <c r="BG228"/>
  <c r="BE228"/>
  <c r="T228"/>
  <c r="R228"/>
  <c r="P228"/>
  <c r="BK228"/>
  <c r="J228"/>
  <c r="BF228"/>
  <c r="BI225"/>
  <c r="BH225"/>
  <c r="BG225"/>
  <c r="BE225"/>
  <c r="T225"/>
  <c r="T222" s="1"/>
  <c r="R225"/>
  <c r="P225"/>
  <c r="BK225"/>
  <c r="J225"/>
  <c r="BF225" s="1"/>
  <c r="BI223"/>
  <c r="BH223"/>
  <c r="BG223"/>
  <c r="BE223"/>
  <c r="T223"/>
  <c r="R223"/>
  <c r="R222" s="1"/>
  <c r="P223"/>
  <c r="P222"/>
  <c r="BK223"/>
  <c r="BK222" s="1"/>
  <c r="J222" s="1"/>
  <c r="J103" s="1"/>
  <c r="J223"/>
  <c r="BF223" s="1"/>
  <c r="BI221"/>
  <c r="BH221"/>
  <c r="BG221"/>
  <c r="BE221"/>
  <c r="T221"/>
  <c r="R221"/>
  <c r="P221"/>
  <c r="BK221"/>
  <c r="J221"/>
  <c r="BF221"/>
  <c r="BI219"/>
  <c r="BH219"/>
  <c r="BG219"/>
  <c r="BE219"/>
  <c r="T219"/>
  <c r="R219"/>
  <c r="P219"/>
  <c r="BK219"/>
  <c r="BK202" s="1"/>
  <c r="J219"/>
  <c r="BF219" s="1"/>
  <c r="BI216"/>
  <c r="BH216"/>
  <c r="BG216"/>
  <c r="BE216"/>
  <c r="T216"/>
  <c r="R216"/>
  <c r="P216"/>
  <c r="P202" s="1"/>
  <c r="P201" s="1"/>
  <c r="BK216"/>
  <c r="J216"/>
  <c r="BF216"/>
  <c r="BI214"/>
  <c r="BH214"/>
  <c r="BG214"/>
  <c r="BE214"/>
  <c r="T214"/>
  <c r="R214"/>
  <c r="P214"/>
  <c r="BK214"/>
  <c r="J214"/>
  <c r="BF214" s="1"/>
  <c r="BI211"/>
  <c r="BH211"/>
  <c r="BG211"/>
  <c r="BE211"/>
  <c r="T211"/>
  <c r="R211"/>
  <c r="P211"/>
  <c r="BK211"/>
  <c r="J211"/>
  <c r="BF211"/>
  <c r="BI205"/>
  <c r="BH205"/>
  <c r="BG205"/>
  <c r="BE205"/>
  <c r="T205"/>
  <c r="R205"/>
  <c r="P205"/>
  <c r="BK205"/>
  <c r="J205"/>
  <c r="BF205"/>
  <c r="BI203"/>
  <c r="BH203"/>
  <c r="BG203"/>
  <c r="BE203"/>
  <c r="T203"/>
  <c r="T202"/>
  <c r="R203"/>
  <c r="R202" s="1"/>
  <c r="R201" s="1"/>
  <c r="P203"/>
  <c r="BK203"/>
  <c r="J203"/>
  <c r="BF203" s="1"/>
  <c r="BI200"/>
  <c r="BH200"/>
  <c r="BG200"/>
  <c r="BE200"/>
  <c r="T200"/>
  <c r="T198" s="1"/>
  <c r="R200"/>
  <c r="P200"/>
  <c r="BK200"/>
  <c r="J200"/>
  <c r="BF200" s="1"/>
  <c r="BI199"/>
  <c r="BH199"/>
  <c r="BG199"/>
  <c r="BE199"/>
  <c r="T199"/>
  <c r="R199"/>
  <c r="R198" s="1"/>
  <c r="P199"/>
  <c r="P198"/>
  <c r="BK199"/>
  <c r="BK198" s="1"/>
  <c r="J198" s="1"/>
  <c r="J100" s="1"/>
  <c r="J199"/>
  <c r="BF199" s="1"/>
  <c r="BI196"/>
  <c r="BH196"/>
  <c r="BG196"/>
  <c r="BE196"/>
  <c r="T196"/>
  <c r="R196"/>
  <c r="P196"/>
  <c r="BK196"/>
  <c r="J196"/>
  <c r="BF196"/>
  <c r="BI195"/>
  <c r="BH195"/>
  <c r="BG195"/>
  <c r="BE195"/>
  <c r="T195"/>
  <c r="T192" s="1"/>
  <c r="R195"/>
  <c r="P195"/>
  <c r="BK195"/>
  <c r="J195"/>
  <c r="BF195" s="1"/>
  <c r="BI193"/>
  <c r="BH193"/>
  <c r="BG193"/>
  <c r="BE193"/>
  <c r="T193"/>
  <c r="R193"/>
  <c r="R192" s="1"/>
  <c r="P193"/>
  <c r="P192"/>
  <c r="BK193"/>
  <c r="BK192" s="1"/>
  <c r="J192" s="1"/>
  <c r="J99" s="1"/>
  <c r="J193"/>
  <c r="BF193" s="1"/>
  <c r="BI190"/>
  <c r="BH190"/>
  <c r="BG190"/>
  <c r="BE190"/>
  <c r="T190"/>
  <c r="R190"/>
  <c r="R183" s="1"/>
  <c r="P190"/>
  <c r="BK190"/>
  <c r="J190"/>
  <c r="BF190"/>
  <c r="BI188"/>
  <c r="BH188"/>
  <c r="BG188"/>
  <c r="BE188"/>
  <c r="T188"/>
  <c r="T183" s="1"/>
  <c r="R188"/>
  <c r="P188"/>
  <c r="BK188"/>
  <c r="J188"/>
  <c r="BF188" s="1"/>
  <c r="BI186"/>
  <c r="BH186"/>
  <c r="BG186"/>
  <c r="BE186"/>
  <c r="T186"/>
  <c r="R186"/>
  <c r="P186"/>
  <c r="BK186"/>
  <c r="J186"/>
  <c r="BF186"/>
  <c r="BI184"/>
  <c r="BH184"/>
  <c r="BG184"/>
  <c r="BE184"/>
  <c r="T184"/>
  <c r="R184"/>
  <c r="P184"/>
  <c r="P183" s="1"/>
  <c r="BK184"/>
  <c r="BK183"/>
  <c r="J183" s="1"/>
  <c r="J98" s="1"/>
  <c r="J184"/>
  <c r="BF184" s="1"/>
  <c r="BI178"/>
  <c r="BH178"/>
  <c r="BG178"/>
  <c r="BE178"/>
  <c r="T178"/>
  <c r="R178"/>
  <c r="P178"/>
  <c r="BK178"/>
  <c r="BK162" s="1"/>
  <c r="J162" s="1"/>
  <c r="J97" s="1"/>
  <c r="J178"/>
  <c r="BF178" s="1"/>
  <c r="BI172"/>
  <c r="BH172"/>
  <c r="BG172"/>
  <c r="BE172"/>
  <c r="T172"/>
  <c r="R172"/>
  <c r="P172"/>
  <c r="P162" s="1"/>
  <c r="BK172"/>
  <c r="J172"/>
  <c r="BF172"/>
  <c r="BI167"/>
  <c r="BH167"/>
  <c r="BG167"/>
  <c r="BE167"/>
  <c r="T167"/>
  <c r="R167"/>
  <c r="R162" s="1"/>
  <c r="P167"/>
  <c r="BK167"/>
  <c r="J167"/>
  <c r="BF167" s="1"/>
  <c r="BI165"/>
  <c r="BH165"/>
  <c r="BG165"/>
  <c r="BE165"/>
  <c r="T165"/>
  <c r="R165"/>
  <c r="P165"/>
  <c r="BK165"/>
  <c r="J165"/>
  <c r="BF165"/>
  <c r="BI163"/>
  <c r="BH163"/>
  <c r="BG163"/>
  <c r="BE163"/>
  <c r="T163"/>
  <c r="T162" s="1"/>
  <c r="R163"/>
  <c r="P163"/>
  <c r="BK163"/>
  <c r="J163"/>
  <c r="BF163" s="1"/>
  <c r="BI160"/>
  <c r="BH160"/>
  <c r="BG160"/>
  <c r="BE160"/>
  <c r="T160"/>
  <c r="R160"/>
  <c r="P160"/>
  <c r="BK160"/>
  <c r="J160"/>
  <c r="BF160" s="1"/>
  <c r="BI158"/>
  <c r="BH158"/>
  <c r="BG158"/>
  <c r="BE158"/>
  <c r="T158"/>
  <c r="R158"/>
  <c r="P158"/>
  <c r="BK158"/>
  <c r="J158"/>
  <c r="BF158"/>
  <c r="BI156"/>
  <c r="BH156"/>
  <c r="BG156"/>
  <c r="BE156"/>
  <c r="T156"/>
  <c r="R156"/>
  <c r="P156"/>
  <c r="BK156"/>
  <c r="J156"/>
  <c r="BF156"/>
  <c r="BI154"/>
  <c r="BH154"/>
  <c r="BG154"/>
  <c r="BE154"/>
  <c r="T154"/>
  <c r="R154"/>
  <c r="P154"/>
  <c r="BK154"/>
  <c r="J154"/>
  <c r="BF154"/>
  <c r="BI152"/>
  <c r="BH152"/>
  <c r="BG152"/>
  <c r="BE152"/>
  <c r="T152"/>
  <c r="R152"/>
  <c r="P152"/>
  <c r="BK152"/>
  <c r="J152"/>
  <c r="BF152" s="1"/>
  <c r="BI150"/>
  <c r="BH150"/>
  <c r="BG150"/>
  <c r="BE150"/>
  <c r="T150"/>
  <c r="R150"/>
  <c r="P150"/>
  <c r="BK150"/>
  <c r="J150"/>
  <c r="BF150"/>
  <c r="BI148"/>
  <c r="BH148"/>
  <c r="BG148"/>
  <c r="BE148"/>
  <c r="T148"/>
  <c r="R148"/>
  <c r="P148"/>
  <c r="BK148"/>
  <c r="J148"/>
  <c r="BF148" s="1"/>
  <c r="BI146"/>
  <c r="BH146"/>
  <c r="BG146"/>
  <c r="BE146"/>
  <c r="T146"/>
  <c r="R146"/>
  <c r="P146"/>
  <c r="BK146"/>
  <c r="J146"/>
  <c r="BF146"/>
  <c r="BI141"/>
  <c r="BH141"/>
  <c r="BG141"/>
  <c r="BE141"/>
  <c r="T141"/>
  <c r="R141"/>
  <c r="P141"/>
  <c r="BK141"/>
  <c r="J141"/>
  <c r="BF141"/>
  <c r="BI139"/>
  <c r="BH139"/>
  <c r="BG139"/>
  <c r="BE139"/>
  <c r="T139"/>
  <c r="R139"/>
  <c r="P139"/>
  <c r="P136" s="1"/>
  <c r="BK139"/>
  <c r="J139"/>
  <c r="BF139"/>
  <c r="BI137"/>
  <c r="BH137"/>
  <c r="BG137"/>
  <c r="BE137"/>
  <c r="T137"/>
  <c r="T136" s="1"/>
  <c r="R137"/>
  <c r="R136" s="1"/>
  <c r="P137"/>
  <c r="BK137"/>
  <c r="BK136" s="1"/>
  <c r="J137"/>
  <c r="BF137" s="1"/>
  <c r="J131"/>
  <c r="J130"/>
  <c r="F130"/>
  <c r="F128"/>
  <c r="E126"/>
  <c r="BI115"/>
  <c r="BH115"/>
  <c r="BG115"/>
  <c r="BE115"/>
  <c r="BI114"/>
  <c r="BH114"/>
  <c r="BG114"/>
  <c r="BF114"/>
  <c r="BE114"/>
  <c r="BI113"/>
  <c r="F37" s="1"/>
  <c r="BD95" i="1" s="1"/>
  <c r="BD94" s="1"/>
  <c r="W36" s="1"/>
  <c r="BH113" i="2"/>
  <c r="BG113"/>
  <c r="BF113"/>
  <c r="BE113"/>
  <c r="BI112"/>
  <c r="BH112"/>
  <c r="BG112"/>
  <c r="BF112"/>
  <c r="BE112"/>
  <c r="BI111"/>
  <c r="BH111"/>
  <c r="BG111"/>
  <c r="BF111"/>
  <c r="BE111"/>
  <c r="BI110"/>
  <c r="BH110"/>
  <c r="F36" s="1"/>
  <c r="BC95" i="1" s="1"/>
  <c r="BC94" s="1"/>
  <c r="BG110" i="2"/>
  <c r="F35" s="1"/>
  <c r="BB95" i="1" s="1"/>
  <c r="BB94" s="1"/>
  <c r="BF110" i="2"/>
  <c r="BE110"/>
  <c r="J33" s="1"/>
  <c r="AV95" i="1" s="1"/>
  <c r="J90" i="2"/>
  <c r="J89"/>
  <c r="F89"/>
  <c r="F87"/>
  <c r="E85"/>
  <c r="J16"/>
  <c r="E16"/>
  <c r="F90" s="1"/>
  <c r="J15"/>
  <c r="J10"/>
  <c r="J87" s="1"/>
  <c r="J128"/>
  <c r="CK101" i="1"/>
  <c r="CJ101"/>
  <c r="CI101"/>
  <c r="CH101"/>
  <c r="CG101"/>
  <c r="CF101"/>
  <c r="BZ101"/>
  <c r="CE101"/>
  <c r="CK100"/>
  <c r="CJ100"/>
  <c r="CI100"/>
  <c r="CH100"/>
  <c r="CG100"/>
  <c r="CF100"/>
  <c r="BZ100"/>
  <c r="CE100"/>
  <c r="CK99"/>
  <c r="CJ99"/>
  <c r="CI99"/>
  <c r="CH99"/>
  <c r="CG99"/>
  <c r="CF99"/>
  <c r="BZ99"/>
  <c r="CE99"/>
  <c r="CK98"/>
  <c r="CJ98"/>
  <c r="CI98"/>
  <c r="CH98"/>
  <c r="CG98"/>
  <c r="CF98"/>
  <c r="BZ98"/>
  <c r="CE98"/>
  <c r="AS94"/>
  <c r="L90"/>
  <c r="AM90"/>
  <c r="AM89"/>
  <c r="L89"/>
  <c r="AM87"/>
  <c r="L87"/>
  <c r="L85"/>
  <c r="L84"/>
  <c r="W35" l="1"/>
  <c r="AY94"/>
  <c r="AX94"/>
  <c r="W34"/>
  <c r="T135" i="2"/>
  <c r="T134" s="1"/>
  <c r="T201"/>
  <c r="R135"/>
  <c r="R134" s="1"/>
  <c r="BK201"/>
  <c r="J201" s="1"/>
  <c r="J101" s="1"/>
  <c r="J202"/>
  <c r="J102" s="1"/>
  <c r="BK135"/>
  <c r="J136"/>
  <c r="J96" s="1"/>
  <c r="P135"/>
  <c r="P134" s="1"/>
  <c r="AU95" i="1" s="1"/>
  <c r="AU94" s="1"/>
  <c r="F33" i="2"/>
  <c r="AZ95" i="1" s="1"/>
  <c r="AZ94" s="1"/>
  <c r="F131" i="2"/>
  <c r="AV94" i="1" l="1"/>
  <c r="BK134" i="2"/>
  <c r="J134" s="1"/>
  <c r="J94" s="1"/>
  <c r="J135"/>
  <c r="J95" s="1"/>
  <c r="J28" l="1"/>
  <c r="J115" l="1"/>
  <c r="BF115" l="1"/>
  <c r="J109"/>
  <c r="J34" l="1"/>
  <c r="AW95" i="1" s="1"/>
  <c r="AT95" s="1"/>
  <c r="F34" i="2"/>
  <c r="BA95" i="1" s="1"/>
  <c r="BA94" s="1"/>
  <c r="J29" i="2"/>
  <c r="J30" s="1"/>
  <c r="J117"/>
  <c r="AW94" i="1" l="1"/>
  <c r="W33"/>
  <c r="J39" i="2"/>
  <c r="AG95" i="1"/>
  <c r="AK33" l="1"/>
  <c r="AT94"/>
  <c r="AN95"/>
  <c r="AG94"/>
  <c r="AG98" l="1"/>
  <c r="AG101"/>
  <c r="AG99"/>
  <c r="AK26"/>
  <c r="AG100"/>
  <c r="AN94"/>
  <c r="AG97" l="1"/>
  <c r="AV98"/>
  <c r="BY98" s="1"/>
  <c r="CD98"/>
  <c r="AV101"/>
  <c r="BY101" s="1"/>
  <c r="CD101"/>
  <c r="AV99"/>
  <c r="BY99" s="1"/>
  <c r="CD99"/>
  <c r="AN100"/>
  <c r="AV100"/>
  <c r="BY100" s="1"/>
  <c r="CD100"/>
  <c r="AK27" l="1"/>
  <c r="AK29" s="1"/>
  <c r="AK38" s="1"/>
  <c r="AG103"/>
  <c r="AN99"/>
  <c r="AK32"/>
  <c r="AN101"/>
  <c r="W32"/>
  <c r="AN98"/>
  <c r="AN97" l="1"/>
  <c r="AN103" s="1"/>
</calcChain>
</file>

<file path=xl/sharedStrings.xml><?xml version="1.0" encoding="utf-8"?>
<sst xmlns="http://schemas.openxmlformats.org/spreadsheetml/2006/main" count="1567" uniqueCount="391">
  <si>
    <t>Export Komplet</t>
  </si>
  <si>
    <t/>
  </si>
  <si>
    <t>2.0</t>
  </si>
  <si>
    <t>False</t>
  </si>
  <si>
    <t>{ff2e54b7-9845-4357-aec8-9cb0b5cb2b9f}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</si>
  <si>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</si>
  <si>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</si>
  <si>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</si>
  <si>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</si>
  <si>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</si>
  <si>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</si>
  <si>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</si>
  <si>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04052020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</si>
  <si>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</si>
  <si>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</si>
  <si>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Drevené prístrešky na cyklotrase s príslušenstvom (1,2,3)</t>
  </si>
  <si>
    <t>JKSO:</t>
  </si>
  <si>
    <t>KS:</t>
  </si>
  <si>
    <t>Miesto:</t>
  </si>
  <si>
    <t>Spišská Belá</t>
  </si>
  <si>
    <t>Dátum:</t>
  </si>
  <si>
    <t>3. 5. 2020</t>
  </si>
  <si>
    <t>Objednávateľ:</t>
  </si>
  <si>
    <t>IČO:</t>
  </si>
  <si>
    <t>Mesto Spišská Belá</t>
  </si>
  <si>
    <t>IČ DPH:</t>
  </si>
  <si>
    <t>Zhotoviteľ:</t>
  </si>
  <si>
    <t>Vyplň údaj</t>
  </si>
  <si>
    <t>Projektant:</t>
  </si>
  <si>
    <t>50910001</t>
  </si>
  <si>
    <t>Ing. Jozef Trebuňa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</si>
  <si>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</si>
  <si>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</si>
  <si>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</si>
  <si>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</si>
  <si>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</si>
  <si>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</si>
  <si>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</si>
  <si>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</si>
  <si>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</si>
  <si>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</si>
  <si>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</si>
  <si>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</si>
  <si>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</si>
  <si>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</si>
  <si>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</si>
  <si>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</si>
  <si>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</si>
  <si>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</si>
  <si>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</si>
  <si>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</si>
  <si>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</si>
  <si>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</si>
  <si>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</si>
  <si>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</si>
  <si>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</si>
  <si>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</si>
  <si>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</si>
  <si>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</si>
  <si>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</si>
  <si>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</si>
  <si>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</si>
  <si>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</si>
  <si>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</si>
  <si>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</si>
  <si>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</si>
  <si>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</si>
  <si>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</si>
  <si>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</si>
  <si>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</si>
  <si>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</si>
  <si>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</si>
  <si>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</si>
  <si>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</si>
  <si>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</si>
  <si>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</si>
  <si>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</si>
  <si>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</si>
  <si>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</si>
  <si>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</si>
  <si>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</si>
  <si>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</si>
  <si>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</si>
  <si>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</si>
  <si>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</si>
  <si>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</si>
  <si>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</si>
  <si>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</si>
  <si>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</si>
  <si>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</si>
  <si>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</si>
  <si>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</si>
  <si>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</si>
  <si>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KRYCÍ LIST ROZPOČTU</t>
  </si>
  <si>
    <t>Náklady z rozpočtu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</si>
  <si>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</si>
  <si>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</si>
  <si>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</si>
  <si>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</si>
  <si>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</si>
  <si>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</si>
  <si>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</si>
  <si>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</si>
  <si>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</si>
  <si>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9 - Ostatné konštrukcie a práce-búranie</t>
  </si>
  <si>
    <t xml:space="preserve">    99 - Presun hmôt HSV</t>
  </si>
  <si>
    <t>PSV - Práce a dodávky PSV</t>
  </si>
  <si>
    <t xml:space="preserve">    762 - Konštrukcie tesárske</t>
  </si>
  <si>
    <t xml:space="preserve">    763 - Konštrukcie - drevostavby</t>
  </si>
  <si>
    <t xml:space="preserve">    765 - Konštrukcie - krytiny tvrdé</t>
  </si>
  <si>
    <t xml:space="preserve">    766 - Konštrukcie stolárske</t>
  </si>
  <si>
    <t xml:space="preserve">    783 - Nátery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</si>
  <si>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</si>
  <si>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</si>
  <si>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</si>
  <si>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</si>
  <si>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</si>
  <si>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</si>
  <si>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</si>
  <si>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</si>
  <si>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</si>
  <si>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</si>
  <si>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</si>
  <si>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</si>
  <si>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</si>
  <si>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</si>
  <si>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</si>
  <si>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</si>
  <si>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</si>
  <si>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</si>
  <si>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</si>
  <si>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</si>
  <si>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</si>
  <si>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</si>
  <si>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</si>
  <si>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</si>
  <si>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</si>
  <si>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</si>
  <si>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</si>
  <si>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122301101</t>
  </si>
  <si>
    <t>Odkopávka a prekopávka nezapažená v hornine 4, do 100 m3</t>
  </si>
  <si>
    <t>m3</t>
  </si>
  <si>
    <t>4</t>
  </si>
  <si>
    <t>135901574</t>
  </si>
  <si>
    <t>VV</t>
  </si>
  <si>
    <t>(5,1*15*0,2)*3 "stiahnutie ornice - spevnená plocha"</t>
  </si>
  <si>
    <t>122301109</t>
  </si>
  <si>
    <t>Odkopávky a prekopávky nezapažené. Príplatok za lepivosť horniny 4</t>
  </si>
  <si>
    <t>-1844796919</t>
  </si>
  <si>
    <t>(15,3*0,5)*3</t>
  </si>
  <si>
    <t>3</t>
  </si>
  <si>
    <t>131301101</t>
  </si>
  <si>
    <t>Výkop nezapaženej jamy v hornine 4, do 100 m3</t>
  </si>
  <si>
    <t>-556837687</t>
  </si>
  <si>
    <t>(4*(0,75*0,75*1,1))*3 "pätky prístrešok"</t>
  </si>
  <si>
    <t>((0,4*0,75*0,85)+(0,4*0,4*0,85))*3 "pätky inform. tabuľa a smetný kôš"</t>
  </si>
  <si>
    <t>(8*(0,35*0,35*0,5))*3 "pätky stojany na bicykel"</t>
  </si>
  <si>
    <t>Súčet</t>
  </si>
  <si>
    <t>131301109</t>
  </si>
  <si>
    <t>Hĺbenie nezapažených jám a zárezov. Príplatok za lepivosť horniny 4</t>
  </si>
  <si>
    <t>966025055</t>
  </si>
  <si>
    <t>(2,747*0,5)*3</t>
  </si>
  <si>
    <t>5</t>
  </si>
  <si>
    <t>132301101</t>
  </si>
  <si>
    <t>Výkop ryhy do šírky do 600 mm v horn.4 do 100 m3</t>
  </si>
  <si>
    <t>1393782678</t>
  </si>
  <si>
    <t>((0,25*0,8*1,86)*2)*3 "základové pásy - lavice a sedenie"</t>
  </si>
  <si>
    <t>6</t>
  </si>
  <si>
    <t>132301109</t>
  </si>
  <si>
    <t>Príplatok za lepivosť pri hĺbení rýh šírky do 600 mm zapažených i nezapažených s urovnaním dna v hornine 4</t>
  </si>
  <si>
    <t>1731590264</t>
  </si>
  <si>
    <t>(0,744*0,5)*3</t>
  </si>
  <si>
    <t>7</t>
  </si>
  <si>
    <t>162501112</t>
  </si>
  <si>
    <t>Vodorovné premiestnenie výkopku po nespevnenej ceste z horniny tr.1-4, do 100 m3 na vzdialenosť do 3000 m</t>
  </si>
  <si>
    <t>-742082894</t>
  </si>
  <si>
    <t>45,90+10,068+2,232</t>
  </si>
  <si>
    <t>8</t>
  </si>
  <si>
    <t>171201201</t>
  </si>
  <si>
    <t>Uloženie sypaniny na skládky do 100 m3</t>
  </si>
  <si>
    <t>1288843527</t>
  </si>
  <si>
    <t>58,20</t>
  </si>
  <si>
    <t>9</t>
  </si>
  <si>
    <t>171209002</t>
  </si>
  <si>
    <t>Poplatok za skladovanie - zemina a kamenivo (17 05) ostatné</t>
  </si>
  <si>
    <t>t</t>
  </si>
  <si>
    <t>1645534387</t>
  </si>
  <si>
    <t>58,20*1,5</t>
  </si>
  <si>
    <t>10</t>
  </si>
  <si>
    <t>182001121</t>
  </si>
  <si>
    <t>Plošná úprava terénu pri nerovnostiach terénu nad 100-150 mm v rovine alebo na svahu do 1:5</t>
  </si>
  <si>
    <t>m2</t>
  </si>
  <si>
    <t>-1956679901</t>
  </si>
  <si>
    <t>((6,79+6+6,79)*1,5)*3</t>
  </si>
  <si>
    <t>11</t>
  </si>
  <si>
    <t>182301122</t>
  </si>
  <si>
    <t>Rozprestretie ornice na svahu so sklonom do 1:5, plocha do 500 m2, hr.nad 100 do 150 mm</t>
  </si>
  <si>
    <t>-1917848544</t>
  </si>
  <si>
    <t>29,37*3</t>
  </si>
  <si>
    <t>Zakladanie</t>
  </si>
  <si>
    <t>12</t>
  </si>
  <si>
    <t>215901101</t>
  </si>
  <si>
    <t>Zhutnenie podložia z rastlej horniny 1 až 4 pod násypy, z hornina súdržných do 92 % PS a nesúdržných</t>
  </si>
  <si>
    <t>1115134547</t>
  </si>
  <si>
    <t>66*3</t>
  </si>
  <si>
    <t>13</t>
  </si>
  <si>
    <t>274313611</t>
  </si>
  <si>
    <t>Betón základových pásov, prostý tr. C 16/20</t>
  </si>
  <si>
    <t>1316600116</t>
  </si>
  <si>
    <t>(2*(0,25*0,8*1,86))*3 "lavice a stôl"</t>
  </si>
  <si>
    <t>14</t>
  </si>
  <si>
    <t>274361831_V1</t>
  </si>
  <si>
    <t>Osadenie oceľovej kotevnej konzoly do základových pásov a základových pätiek</t>
  </si>
  <si>
    <t>ks</t>
  </si>
  <si>
    <t>-1174582267</t>
  </si>
  <si>
    <t>4*3 "prístrešok"</t>
  </si>
  <si>
    <t>6*3 "lavice a stôl"</t>
  </si>
  <si>
    <t>2*3 "informačná tabuľa"</t>
  </si>
  <si>
    <t>15</t>
  </si>
  <si>
    <t>M</t>
  </si>
  <si>
    <t>145740000100_V2</t>
  </si>
  <si>
    <t>Profil oceľový, oceľový plech</t>
  </si>
  <si>
    <t>-142746142</t>
  </si>
  <si>
    <t>0,055 *3"oceľový stĺp s kotevnou platňou: S2+K1 - drevený prístrešok"</t>
  </si>
  <si>
    <t>0,024*3 "oceľový plech K2+K3 - drevený prístrešok"</t>
  </si>
  <si>
    <t>0,023*3 "oceľový stĺp: S3 - informačná tabuľa"</t>
  </si>
  <si>
    <t>0,054*3 "oceľový plech K4, K5, K6, K7 - lavice a stôl"</t>
  </si>
  <si>
    <t>16</t>
  </si>
  <si>
    <t>275313611</t>
  </si>
  <si>
    <t>Betón základových pätiek, prostý tr. C 16/20</t>
  </si>
  <si>
    <t>-954384045</t>
  </si>
  <si>
    <t>(4*(0,75*0,75*1,1))*3 "prístrešok"</t>
  </si>
  <si>
    <t>((0,4*0,75*0,85)+(0,4*0,4*0,85))*3 "informačná tabuľa"</t>
  </si>
  <si>
    <t>(8*(0,35*0,35*0,35))*3 "stojany na bicykel"</t>
  </si>
  <si>
    <t>Komunikácie</t>
  </si>
  <si>
    <t>17</t>
  </si>
  <si>
    <t>561121111</t>
  </si>
  <si>
    <t>Zhotovenie podkladu mechanicky spevnenej zeminy hr. 150 mm</t>
  </si>
  <si>
    <t>2114560721</t>
  </si>
  <si>
    <t>18</t>
  </si>
  <si>
    <t>564861111</t>
  </si>
  <si>
    <t>Podklad zo štrkodrviny s rozprestretím a zhutnením, po zhutnení hr. 200 mm</t>
  </si>
  <si>
    <t>383637850</t>
  </si>
  <si>
    <t>54*3</t>
  </si>
  <si>
    <t>19</t>
  </si>
  <si>
    <t>596911142</t>
  </si>
  <si>
    <t>Kladenie betónovej zámkovej dlažby komunikácií pre peších hr. 60 mm pre peších nad 50 do 100 m2 so zriadením lôžka z kameniva hr. 30 mm</t>
  </si>
  <si>
    <t>137630811</t>
  </si>
  <si>
    <t>52*3</t>
  </si>
  <si>
    <t>4400031301</t>
  </si>
  <si>
    <t>Betónová zámková dlažba hr 6 cm normál, sivá</t>
  </si>
  <si>
    <t>2121809843</t>
  </si>
  <si>
    <t>156*1,1 'Přepočítané koeficientom množstva</t>
  </si>
  <si>
    <t>Ostatné konštrukcie a práce-búranie</t>
  </si>
  <si>
    <t>21</t>
  </si>
  <si>
    <t>916561112</t>
  </si>
  <si>
    <t>Osadenie záhonového alebo parkového obrubníka betón., do lôžka z bet. pros. tr. C 16/20 s bočnou oporou</t>
  </si>
  <si>
    <t>m</t>
  </si>
  <si>
    <t>944227318</t>
  </si>
  <si>
    <t>(6,79*2+6,0)*3</t>
  </si>
  <si>
    <t>22</t>
  </si>
  <si>
    <t>4400038485</t>
  </si>
  <si>
    <t>Parkový obrubník (100x25x8 cm) sivý</t>
  </si>
  <si>
    <t>-1226988725</t>
  </si>
  <si>
    <t>23</t>
  </si>
  <si>
    <t>918101112</t>
  </si>
  <si>
    <t>Lôžko pod obrubníky, krajníky alebo obruby z dlažobných kociek z betónu prostého tr. C 16/20</t>
  </si>
  <si>
    <t>-1471367072</t>
  </si>
  <si>
    <t>(19,6*0,25*0,25)*3</t>
  </si>
  <si>
    <t>99</t>
  </si>
  <si>
    <t>Presun hmôt HSV</t>
  </si>
  <si>
    <t>24</t>
  </si>
  <si>
    <t>998011031</t>
  </si>
  <si>
    <t>Presun hmôt pre budovy (801, 803, 812), zvislá konštr., výšky do 6 m</t>
  </si>
  <si>
    <t>1199018226</t>
  </si>
  <si>
    <t>25</t>
  </si>
  <si>
    <t>998225111</t>
  </si>
  <si>
    <t>Presun hmôt pre pozemnú komunikáciu a letisko s krytom asfaltovým akejkoľvek dĺžky objektu</t>
  </si>
  <si>
    <t>87102194</t>
  </si>
  <si>
    <t>PSV</t>
  </si>
  <si>
    <t>Práce a dodávky PSV</t>
  </si>
  <si>
    <t>762</t>
  </si>
  <si>
    <t>Konštrukcie tesárske</t>
  </si>
  <si>
    <t>26</t>
  </si>
  <si>
    <t>762332130</t>
  </si>
  <si>
    <t>Montáž viazaných konštrukcií krovov striech z reziva priemernej plochy 224-288 cm2</t>
  </si>
  <si>
    <t>-972852573</t>
  </si>
  <si>
    <t>(27,60+10+5+3,50)*3</t>
  </si>
  <si>
    <t>27</t>
  </si>
  <si>
    <t>605420000100_V3</t>
  </si>
  <si>
    <t>Rezivo stavebné zo smrekovca - hranoly hranené, stredové rezivo, prierez 70/150 mm</t>
  </si>
  <si>
    <t>32</t>
  </si>
  <si>
    <t>1190369771</t>
  </si>
  <si>
    <t>0,29*3 "prístrešok - krokva"</t>
  </si>
  <si>
    <t>0,053*3 "prístrešok - väzný trám"</t>
  </si>
  <si>
    <t>0,037*3 "prístrešok - klieština/vzpera"</t>
  </si>
  <si>
    <t>1,14*1,1 'Přepočítané koeficientom množstva</t>
  </si>
  <si>
    <t>28</t>
  </si>
  <si>
    <t>605420000100_V4</t>
  </si>
  <si>
    <t>Rezivo stavebné zo smrekovca - hranoly hranené, stredové rezivo, prierez 160/160 mm</t>
  </si>
  <si>
    <t>1457726280</t>
  </si>
  <si>
    <t>0,256*3 "prístrešok - pomúrnica vrcholová väznica"</t>
  </si>
  <si>
    <t>0,768*1,1 'Přepočítané koeficientom množstva</t>
  </si>
  <si>
    <t>29</t>
  </si>
  <si>
    <t>762341201</t>
  </si>
  <si>
    <t>Montáž latovania jednoduchých striech pre sklon do 60°</t>
  </si>
  <si>
    <t>-581041278</t>
  </si>
  <si>
    <t>3*31,20 "prístrešok - latovanie"</t>
  </si>
  <si>
    <t>30</t>
  </si>
  <si>
    <t>605420000100_V5</t>
  </si>
  <si>
    <t>Rezivo stavebné zo smrekovca - hranoly hranené, stredové rezivo, prierez 70/50 mm</t>
  </si>
  <si>
    <t>1014323318</t>
  </si>
  <si>
    <t>0,109*3</t>
  </si>
  <si>
    <t>0,327*1,1 'Přepočítané koeficientom množstva</t>
  </si>
  <si>
    <t>31</t>
  </si>
  <si>
    <t>762395000</t>
  </si>
  <si>
    <t>Spojovacie prostriedky pre viazané konštrukcie krovov, debnenie a laťovanie, nadstrešné konštr., spádové kliny - svorky, dosky, klince, pásová oceľ, vruty</t>
  </si>
  <si>
    <t>640084353</t>
  </si>
  <si>
    <t>(0,29+0,256+0,053+0,037+0,109)*3</t>
  </si>
  <si>
    <t>998762102</t>
  </si>
  <si>
    <t>Presun hmôt pre konštrukcie tesárske v objektoch výšky do 12 m</t>
  </si>
  <si>
    <t>-448577153</t>
  </si>
  <si>
    <t>763</t>
  </si>
  <si>
    <t>Konštrukcie - drevostavby</t>
  </si>
  <si>
    <t>33</t>
  </si>
  <si>
    <t>763712111</t>
  </si>
  <si>
    <t>Montáž zvislej konštrukcie priehradové stľpy, stojky, zavetrovacie prvky plochy do 3000 cm2</t>
  </si>
  <si>
    <t>-1579948810</t>
  </si>
  <si>
    <t>(2,50*2)*3</t>
  </si>
  <si>
    <t>34</t>
  </si>
  <si>
    <t>605420000300</t>
  </si>
  <si>
    <t>Rezivo stavebné zo smrekovca - hranoly hranené, stredové rezivo, prierez 160/160mm</t>
  </si>
  <si>
    <t>559716830</t>
  </si>
  <si>
    <t>0,128*3 "stĺpy - drevený prístrešok "</t>
  </si>
  <si>
    <t>0,384*1,1 'Přepočítané koeficientom množstva</t>
  </si>
  <si>
    <t>35</t>
  </si>
  <si>
    <t>998763101</t>
  </si>
  <si>
    <t>Presun hmôt pre drevostavby v objektoch výšky do 12 m</t>
  </si>
  <si>
    <t>-633661298</t>
  </si>
  <si>
    <t>765</t>
  </si>
  <si>
    <t>Konštrukcie - krytiny tvrdé</t>
  </si>
  <si>
    <t>36</t>
  </si>
  <si>
    <t>765362013</t>
  </si>
  <si>
    <t>Zastrešenie z drevených šindľov š. 10 cm s jednoduchým prekrytím striech jednoduchých, sklon do 60°</t>
  </si>
  <si>
    <t>1222383957</t>
  </si>
  <si>
    <t>(23,92+5,72)*3 "drevený prístrešok"</t>
  </si>
  <si>
    <t>37</t>
  </si>
  <si>
    <t>998765101</t>
  </si>
  <si>
    <t>Presun hmôt pre tvrdé krytiny v objektoch výšky do 6 m</t>
  </si>
  <si>
    <t>-323596385</t>
  </si>
  <si>
    <t>766</t>
  </si>
  <si>
    <t>Konštrukcie stolárske</t>
  </si>
  <si>
    <t>38</t>
  </si>
  <si>
    <t>V_06</t>
  </si>
  <si>
    <t>Dodávka + montáž náučno informačnej tabule do vopred zrealizovaných základových pätiek, viď. ASR - 13 - SO.04 - náučno informačná tabuľa</t>
  </si>
  <si>
    <t>1030687260</t>
  </si>
  <si>
    <t>39</t>
  </si>
  <si>
    <t>V_07</t>
  </si>
  <si>
    <t>Dodávka + montáž lavíc a stolu  do vopred zrealizovaných základových pásov, viď. ASR - 12 - SO.03 - lavice a stôl</t>
  </si>
  <si>
    <t>-1035934898</t>
  </si>
  <si>
    <t>40</t>
  </si>
  <si>
    <t>V_08</t>
  </si>
  <si>
    <t>Dodávka + montáž smetný kôš LENA LN115 do vopred zrealizovaných základových pätiek, viď. ASR - 13 - SO.04 - náučno informačná tabuľa a smetný kôš</t>
  </si>
  <si>
    <t>-721775664</t>
  </si>
  <si>
    <t>41</t>
  </si>
  <si>
    <t>V_09</t>
  </si>
  <si>
    <t xml:space="preserve">Dodávka + montáž servisný stojan na bicykel - Mantis Standard - Urban </t>
  </si>
  <si>
    <t>2128133371</t>
  </si>
  <si>
    <t>1 "stojan k drevenému prístrešku č. 1"</t>
  </si>
  <si>
    <t>1 "stojan k drevenému prístrešku č. 2"</t>
  </si>
  <si>
    <t>42</t>
  </si>
  <si>
    <t>V_10</t>
  </si>
  <si>
    <t>Dodávka + montáž stojany na bicykel do vopred zrealizovaných základových pätiek, viď. ASR - 14 - SO.05 - stojany na bicykel</t>
  </si>
  <si>
    <t>1530537601</t>
  </si>
  <si>
    <t>4*3</t>
  </si>
  <si>
    <t>783</t>
  </si>
  <si>
    <t>Nátery</t>
  </si>
  <si>
    <t>43</t>
  </si>
  <si>
    <t>783222100</t>
  </si>
  <si>
    <t xml:space="preserve">Nátery kov.stav.doplnk.konštr. syntetické farby hnedej na vzduchu schnúce dvojnásobné </t>
  </si>
  <si>
    <t>1814665684</t>
  </si>
  <si>
    <t>20*3</t>
  </si>
  <si>
    <t>44</t>
  </si>
  <si>
    <t>783226100</t>
  </si>
  <si>
    <t xml:space="preserve">Nátery kov.stav.doplnk.konštr. syntetické na vzduchu schnúce základný </t>
  </si>
  <si>
    <t>-2076263876</t>
  </si>
  <si>
    <t>45</t>
  </si>
  <si>
    <t>783726300</t>
  </si>
  <si>
    <t>Úprava a nátery tesárskych konštrukcií s voskovým efektom na vzduchu schnúce s ochrannými vlastnosťami proti hubám, hnilobám a UV žiareniu (trojnásobné - hnedá farba)</t>
  </si>
  <si>
    <t>-310318988</t>
  </si>
  <si>
    <t>(30+30+15+10)*3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</si>
</sst>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color rgb="FF969696"/>
      <name val="Arial CE"/>
      <family val="2"/>
      <charset val="238"/>
    </font>
    <font>
      <b/>
      <sz val="8"/>
      <color rgb="FF969696"/>
      <name val="Arial CE"/>
      <family val="2"/>
      <charset val="238"/>
    </font>
    <font>
      <sz val="10"/>
      <color rgb="FF46464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sz val="7"/>
      <color rgb="FF969696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name val="Arial CE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7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0" fillId="0" borderId="4" xfId="0" applyBorder="1"/>
    <xf numFmtId="0" fontId="16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22" xfId="0" applyFont="1" applyBorder="1" applyAlignment="1">
      <alignment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16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>
      <alignment vertical="center"/>
    </xf>
    <xf numFmtId="0" fontId="24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4" fontId="24" fillId="5" borderId="0" xfId="0" applyNumberFormat="1" applyFont="1" applyFill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9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4" fontId="30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  <protection locked="0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4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167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22" fillId="0" borderId="23" xfId="0" applyFont="1" applyBorder="1" applyAlignment="1" applyProtection="1">
      <alignment horizontal="center" vertical="center"/>
      <protection locked="0"/>
    </xf>
    <xf numFmtId="49" fontId="22" fillId="0" borderId="23" xfId="0" applyNumberFormat="1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center" vertical="center" wrapText="1"/>
      <protection locked="0"/>
    </xf>
    <xf numFmtId="167" fontId="22" fillId="0" borderId="23" xfId="0" applyNumberFormat="1" applyFont="1" applyBorder="1" applyAlignment="1" applyProtection="1">
      <alignment vertical="center"/>
      <protection locked="0"/>
    </xf>
    <xf numFmtId="167" fontId="22" fillId="3" borderId="23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4" fillId="0" borderId="23" xfId="0" applyFont="1" applyBorder="1" applyAlignment="1" applyProtection="1">
      <alignment horizontal="center" vertical="center"/>
      <protection locked="0"/>
    </xf>
    <xf numFmtId="49" fontId="34" fillId="0" borderId="23" xfId="0" applyNumberFormat="1" applyFont="1" applyBorder="1" applyAlignment="1" applyProtection="1">
      <alignment horizontal="left" vertical="center" wrapText="1"/>
      <protection locked="0"/>
    </xf>
    <xf numFmtId="0" fontId="34" fillId="0" borderId="23" xfId="0" applyFont="1" applyBorder="1" applyAlignment="1" applyProtection="1">
      <alignment horizontal="left" vertical="center" wrapText="1"/>
      <protection locked="0"/>
    </xf>
    <xf numFmtId="0" fontId="34" fillId="0" borderId="23" xfId="0" applyFont="1" applyBorder="1" applyAlignment="1" applyProtection="1">
      <alignment horizontal="center" vertical="center" wrapText="1"/>
      <protection locked="0"/>
    </xf>
    <xf numFmtId="167" fontId="34" fillId="0" borderId="23" xfId="0" applyNumberFormat="1" applyFont="1" applyBorder="1" applyAlignment="1" applyProtection="1">
      <alignment vertical="center"/>
      <protection locked="0"/>
    </xf>
    <xf numFmtId="167" fontId="34" fillId="3" borderId="23" xfId="0" applyNumberFormat="1" applyFont="1" applyFill="1" applyBorder="1" applyAlignment="1" applyProtection="1">
      <alignment vertical="center"/>
      <protection locked="0"/>
    </xf>
    <xf numFmtId="0" fontId="35" fillId="0" borderId="23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0" fillId="0" borderId="0" xfId="0"/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>
      <alignment vertical="center"/>
    </xf>
    <xf numFmtId="0" fontId="7" fillId="3" borderId="0" xfId="0" applyFont="1" applyFill="1" applyAlignment="1" applyProtection="1">
      <alignment horizontal="left" vertical="center"/>
      <protection locked="0"/>
    </xf>
    <xf numFmtId="4" fontId="24" fillId="0" borderId="0" xfId="0" applyNumberFormat="1" applyFont="1" applyAlignment="1">
      <alignment vertical="center"/>
    </xf>
    <xf numFmtId="4" fontId="24" fillId="5" borderId="0" xfId="0" applyNumberFormat="1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8" xfId="0" applyFont="1" applyFill="1" applyBorder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>
      <alignment horizontal="left" vertical="center" wrapTex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left" vertical="center" wrapText="1"/>
    </xf>
  </cellXfs>
  <cellStyles count="2">
    <cellStyle name="Hypertextové prepojenie" xfId="1" builtinId="8"/>
    <cellStyle name="normálne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104"/>
  <sheetViews>
    <sheetView showGridLines="0" tabSelected="1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ht="10.199999999999999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" customHeight="1">
      <c r="AR2" s="260" t="s">
        <v>5</v>
      </c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S2" s="16" t="s">
        <v>6</v>
      </c>
      <c r="BT2" s="16" t="s">
        <v>7</v>
      </c>
    </row>
    <row r="3" spans="1:74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" customHeight="1">
      <c r="B4" s="19"/>
      <c r="D4" s="20" t="s">
        <v>8</v>
      </c>
      <c r="AR4" s="19"/>
      <c r="AS4" s="21" t="s">
        <v>9</v>
      </c>
      <c r="BE4" s="22" t="s">
        <v>10</v>
      </c>
      <c r="BS4" s="16" t="s">
        <v>6</v>
      </c>
    </row>
    <row r="5" spans="1:74" s="1" customFormat="1" ht="12" customHeight="1">
      <c r="B5" s="19"/>
      <c r="D5" s="23" t="s">
        <v>11</v>
      </c>
      <c r="K5" s="235" t="s">
        <v>12</v>
      </c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R5" s="19"/>
      <c r="BE5" s="261" t="s">
        <v>13</v>
      </c>
      <c r="BS5" s="16" t="s">
        <v>6</v>
      </c>
    </row>
    <row r="6" spans="1:74" s="1" customFormat="1" ht="36.9" customHeight="1">
      <c r="B6" s="19"/>
      <c r="D6" s="25" t="s">
        <v>14</v>
      </c>
      <c r="K6" s="236" t="s">
        <v>15</v>
      </c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R6" s="19"/>
      <c r="BE6" s="262"/>
      <c r="BS6" s="16" t="s">
        <v>6</v>
      </c>
    </row>
    <row r="7" spans="1:74" s="1" customFormat="1" ht="12" customHeight="1">
      <c r="B7" s="19"/>
      <c r="D7" s="26" t="s">
        <v>16</v>
      </c>
      <c r="K7" s="24" t="s">
        <v>1</v>
      </c>
      <c r="AK7" s="26" t="s">
        <v>17</v>
      </c>
      <c r="AN7" s="24" t="s">
        <v>1</v>
      </c>
      <c r="AR7" s="19"/>
      <c r="BE7" s="262"/>
      <c r="BS7" s="16" t="s">
        <v>6</v>
      </c>
    </row>
    <row r="8" spans="1:74" s="1" customFormat="1" ht="12" customHeight="1">
      <c r="B8" s="19"/>
      <c r="D8" s="26" t="s">
        <v>18</v>
      </c>
      <c r="K8" s="24" t="s">
        <v>19</v>
      </c>
      <c r="AK8" s="26" t="s">
        <v>20</v>
      </c>
      <c r="AN8" s="27" t="s">
        <v>21</v>
      </c>
      <c r="AR8" s="19"/>
      <c r="BE8" s="262"/>
      <c r="BS8" s="16" t="s">
        <v>6</v>
      </c>
    </row>
    <row r="9" spans="1:74" s="1" customFormat="1" ht="14.4" customHeight="1">
      <c r="B9" s="19"/>
      <c r="AR9" s="19"/>
      <c r="BE9" s="262"/>
      <c r="BS9" s="16" t="s">
        <v>6</v>
      </c>
    </row>
    <row r="10" spans="1:74" s="1" customFormat="1" ht="12" customHeight="1">
      <c r="B10" s="19"/>
      <c r="D10" s="26" t="s">
        <v>22</v>
      </c>
      <c r="AK10" s="26" t="s">
        <v>23</v>
      </c>
      <c r="AN10" s="24" t="s">
        <v>1</v>
      </c>
      <c r="AR10" s="19"/>
      <c r="BE10" s="262"/>
      <c r="BS10" s="16" t="s">
        <v>6</v>
      </c>
    </row>
    <row r="11" spans="1:74" s="1" customFormat="1" ht="18.45" customHeight="1">
      <c r="B11" s="19"/>
      <c r="E11" s="24" t="s">
        <v>24</v>
      </c>
      <c r="AK11" s="26" t="s">
        <v>25</v>
      </c>
      <c r="AN11" s="24" t="s">
        <v>1</v>
      </c>
      <c r="AR11" s="19"/>
      <c r="BE11" s="262"/>
      <c r="BS11" s="16" t="s">
        <v>6</v>
      </c>
    </row>
    <row r="12" spans="1:74" s="1" customFormat="1" ht="6.9" customHeight="1">
      <c r="B12" s="19"/>
      <c r="AR12" s="19"/>
      <c r="BE12" s="262"/>
      <c r="BS12" s="16" t="s">
        <v>6</v>
      </c>
    </row>
    <row r="13" spans="1:74" s="1" customFormat="1" ht="12" customHeight="1">
      <c r="B13" s="19"/>
      <c r="D13" s="26" t="s">
        <v>26</v>
      </c>
      <c r="AK13" s="26" t="s">
        <v>23</v>
      </c>
      <c r="AN13" s="28" t="s">
        <v>27</v>
      </c>
      <c r="AR13" s="19"/>
      <c r="BE13" s="262"/>
      <c r="BS13" s="16" t="s">
        <v>6</v>
      </c>
    </row>
    <row r="14" spans="1:74" ht="13.2">
      <c r="B14" s="19"/>
      <c r="E14" s="237" t="s">
        <v>27</v>
      </c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238"/>
      <c r="AF14" s="238"/>
      <c r="AG14" s="238"/>
      <c r="AH14" s="238"/>
      <c r="AI14" s="238"/>
      <c r="AJ14" s="238"/>
      <c r="AK14" s="26" t="s">
        <v>25</v>
      </c>
      <c r="AN14" s="28" t="s">
        <v>27</v>
      </c>
      <c r="AR14" s="19"/>
      <c r="BE14" s="262"/>
      <c r="BS14" s="16" t="s">
        <v>6</v>
      </c>
    </row>
    <row r="15" spans="1:74" s="1" customFormat="1" ht="6.9" customHeight="1">
      <c r="B15" s="19"/>
      <c r="AR15" s="19"/>
      <c r="BE15" s="262"/>
      <c r="BS15" s="16" t="s">
        <v>3</v>
      </c>
    </row>
    <row r="16" spans="1:74" s="1" customFormat="1" ht="12" customHeight="1">
      <c r="B16" s="19"/>
      <c r="D16" s="26" t="s">
        <v>28</v>
      </c>
      <c r="AK16" s="26" t="s">
        <v>23</v>
      </c>
      <c r="AN16" s="24" t="s">
        <v>29</v>
      </c>
      <c r="AR16" s="19"/>
      <c r="BE16" s="262"/>
      <c r="BS16" s="16" t="s">
        <v>3</v>
      </c>
    </row>
    <row r="17" spans="1:71" s="1" customFormat="1" ht="18.45" customHeight="1">
      <c r="B17" s="19"/>
      <c r="E17" s="24" t="s">
        <v>30</v>
      </c>
      <c r="AK17" s="26" t="s">
        <v>25</v>
      </c>
      <c r="AN17" s="24" t="s">
        <v>1</v>
      </c>
      <c r="AR17" s="19"/>
      <c r="BE17" s="262"/>
      <c r="BS17" s="16" t="s">
        <v>31</v>
      </c>
    </row>
    <row r="18" spans="1:71" s="1" customFormat="1" ht="6.9" customHeight="1">
      <c r="B18" s="19"/>
      <c r="AR18" s="19"/>
      <c r="BE18" s="262"/>
      <c r="BS18" s="16" t="s">
        <v>32</v>
      </c>
    </row>
    <row r="19" spans="1:71" s="1" customFormat="1" ht="12" customHeight="1">
      <c r="B19" s="19"/>
      <c r="D19" s="26" t="s">
        <v>33</v>
      </c>
      <c r="AK19" s="26" t="s">
        <v>23</v>
      </c>
      <c r="AN19" s="24" t="s">
        <v>29</v>
      </c>
      <c r="AR19" s="19"/>
      <c r="BE19" s="262"/>
      <c r="BS19" s="16" t="s">
        <v>32</v>
      </c>
    </row>
    <row r="20" spans="1:71" s="1" customFormat="1" ht="18.45" customHeight="1">
      <c r="B20" s="19"/>
      <c r="E20" s="24" t="s">
        <v>30</v>
      </c>
      <c r="AK20" s="26" t="s">
        <v>25</v>
      </c>
      <c r="AN20" s="24" t="s">
        <v>1</v>
      </c>
      <c r="AR20" s="19"/>
      <c r="BE20" s="262"/>
      <c r="BS20" s="16" t="s">
        <v>31</v>
      </c>
    </row>
    <row r="21" spans="1:71" s="1" customFormat="1" ht="6.9" customHeight="1">
      <c r="B21" s="19"/>
      <c r="AR21" s="19"/>
      <c r="BE21" s="262"/>
    </row>
    <row r="22" spans="1:71" s="1" customFormat="1" ht="12" customHeight="1">
      <c r="B22" s="19"/>
      <c r="D22" s="26" t="s">
        <v>34</v>
      </c>
      <c r="AR22" s="19"/>
      <c r="BE22" s="262"/>
    </row>
    <row r="23" spans="1:71" s="1" customFormat="1" ht="16.5" customHeight="1">
      <c r="B23" s="19"/>
      <c r="E23" s="239" t="s">
        <v>1</v>
      </c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239"/>
      <c r="AI23" s="239"/>
      <c r="AJ23" s="239"/>
      <c r="AK23" s="239"/>
      <c r="AL23" s="239"/>
      <c r="AM23" s="239"/>
      <c r="AN23" s="239"/>
      <c r="AR23" s="19"/>
      <c r="BE23" s="262"/>
    </row>
    <row r="24" spans="1:71" s="1" customFormat="1" ht="6.9" customHeight="1">
      <c r="B24" s="19"/>
      <c r="AR24" s="19"/>
      <c r="BE24" s="262"/>
    </row>
    <row r="25" spans="1:71" s="1" customFormat="1" ht="6.9" customHeight="1">
      <c r="B25" s="1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19"/>
      <c r="BE25" s="262"/>
    </row>
    <row r="26" spans="1:71" s="1" customFormat="1" ht="14.4" customHeight="1">
      <c r="B26" s="19"/>
      <c r="D26" s="30" t="s">
        <v>35</v>
      </c>
      <c r="AK26" s="223">
        <f>ROUND(AG94,2)</f>
        <v>0</v>
      </c>
      <c r="AL26" s="224"/>
      <c r="AM26" s="224"/>
      <c r="AN26" s="224"/>
      <c r="AO26" s="224"/>
      <c r="AR26" s="19"/>
      <c r="BE26" s="262"/>
    </row>
    <row r="27" spans="1:71" s="1" customFormat="1" ht="14.4" customHeight="1">
      <c r="B27" s="19"/>
      <c r="D27" s="30" t="s">
        <v>36</v>
      </c>
      <c r="AK27" s="223">
        <f>ROUND(AG97, 2)</f>
        <v>0</v>
      </c>
      <c r="AL27" s="223"/>
      <c r="AM27" s="223"/>
      <c r="AN27" s="223"/>
      <c r="AO27" s="223"/>
      <c r="AR27" s="19"/>
      <c r="BE27" s="262"/>
    </row>
    <row r="28" spans="1:71" s="2" customFormat="1" ht="6.9" customHeight="1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3"/>
      <c r="BE28" s="262"/>
    </row>
    <row r="29" spans="1:71" s="2" customFormat="1" ht="25.95" customHeight="1">
      <c r="A29" s="32"/>
      <c r="B29" s="33"/>
      <c r="C29" s="32"/>
      <c r="D29" s="34" t="s">
        <v>37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225">
        <f>ROUND(AK26 + AK27, 2)</f>
        <v>0</v>
      </c>
      <c r="AL29" s="226"/>
      <c r="AM29" s="226"/>
      <c r="AN29" s="226"/>
      <c r="AO29" s="226"/>
      <c r="AP29" s="32"/>
      <c r="AQ29" s="32"/>
      <c r="AR29" s="33"/>
      <c r="BE29" s="262"/>
    </row>
    <row r="30" spans="1:71" s="2" customFormat="1" ht="6.9" customHeight="1">
      <c r="A30" s="32"/>
      <c r="B30" s="33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3"/>
      <c r="BE30" s="262"/>
    </row>
    <row r="31" spans="1:71" s="2" customFormat="1" ht="13.2">
      <c r="A31" s="32"/>
      <c r="B31" s="33"/>
      <c r="C31" s="32"/>
      <c r="D31" s="32"/>
      <c r="E31" s="32"/>
      <c r="F31" s="32"/>
      <c r="G31" s="32"/>
      <c r="H31" s="32"/>
      <c r="I31" s="32"/>
      <c r="J31" s="32"/>
      <c r="K31" s="32"/>
      <c r="L31" s="240" t="s">
        <v>38</v>
      </c>
      <c r="M31" s="240"/>
      <c r="N31" s="240"/>
      <c r="O31" s="240"/>
      <c r="P31" s="240"/>
      <c r="Q31" s="32"/>
      <c r="R31" s="32"/>
      <c r="S31" s="32"/>
      <c r="T31" s="32"/>
      <c r="U31" s="32"/>
      <c r="V31" s="32"/>
      <c r="W31" s="240" t="s">
        <v>39</v>
      </c>
      <c r="X31" s="240"/>
      <c r="Y31" s="240"/>
      <c r="Z31" s="240"/>
      <c r="AA31" s="240"/>
      <c r="AB31" s="240"/>
      <c r="AC31" s="240"/>
      <c r="AD31" s="240"/>
      <c r="AE31" s="240"/>
      <c r="AF31" s="32"/>
      <c r="AG31" s="32"/>
      <c r="AH31" s="32"/>
      <c r="AI31" s="32"/>
      <c r="AJ31" s="32"/>
      <c r="AK31" s="240" t="s">
        <v>40</v>
      </c>
      <c r="AL31" s="240"/>
      <c r="AM31" s="240"/>
      <c r="AN31" s="240"/>
      <c r="AO31" s="240"/>
      <c r="AP31" s="32"/>
      <c r="AQ31" s="32"/>
      <c r="AR31" s="33"/>
      <c r="BE31" s="262"/>
    </row>
    <row r="32" spans="1:71" s="3" customFormat="1" ht="14.4" customHeight="1">
      <c r="B32" s="37"/>
      <c r="D32" s="26" t="s">
        <v>41</v>
      </c>
      <c r="F32" s="26" t="s">
        <v>42</v>
      </c>
      <c r="L32" s="241">
        <v>0.2</v>
      </c>
      <c r="M32" s="222"/>
      <c r="N32" s="222"/>
      <c r="O32" s="222"/>
      <c r="P32" s="222"/>
      <c r="W32" s="221">
        <f>ROUND(AZ94 + SUM(CD97:CD101), 2)</f>
        <v>0</v>
      </c>
      <c r="X32" s="222"/>
      <c r="Y32" s="222"/>
      <c r="Z32" s="222"/>
      <c r="AA32" s="222"/>
      <c r="AB32" s="222"/>
      <c r="AC32" s="222"/>
      <c r="AD32" s="222"/>
      <c r="AE32" s="222"/>
      <c r="AK32" s="221">
        <f>ROUND(AV94 + SUM(BY97:BY101), 2)</f>
        <v>0</v>
      </c>
      <c r="AL32" s="222"/>
      <c r="AM32" s="222"/>
      <c r="AN32" s="222"/>
      <c r="AO32" s="222"/>
      <c r="AR32" s="37"/>
      <c r="BE32" s="263"/>
    </row>
    <row r="33" spans="1:57" s="3" customFormat="1" ht="14.4" customHeight="1">
      <c r="B33" s="37"/>
      <c r="F33" s="26" t="s">
        <v>43</v>
      </c>
      <c r="L33" s="241">
        <v>0.2</v>
      </c>
      <c r="M33" s="222"/>
      <c r="N33" s="222"/>
      <c r="O33" s="222"/>
      <c r="P33" s="222"/>
      <c r="W33" s="221">
        <f>ROUND(BA94 + SUM(CE97:CE101), 2)</f>
        <v>0</v>
      </c>
      <c r="X33" s="222"/>
      <c r="Y33" s="222"/>
      <c r="Z33" s="222"/>
      <c r="AA33" s="222"/>
      <c r="AB33" s="222"/>
      <c r="AC33" s="222"/>
      <c r="AD33" s="222"/>
      <c r="AE33" s="222"/>
      <c r="AK33" s="221">
        <f>ROUND(AW94 + SUM(BZ97:BZ101), 2)</f>
        <v>0</v>
      </c>
      <c r="AL33" s="222"/>
      <c r="AM33" s="222"/>
      <c r="AN33" s="222"/>
      <c r="AO33" s="222"/>
      <c r="AR33" s="37"/>
      <c r="BE33" s="263"/>
    </row>
    <row r="34" spans="1:57" s="3" customFormat="1" ht="14.4" hidden="1" customHeight="1">
      <c r="B34" s="37"/>
      <c r="F34" s="26" t="s">
        <v>44</v>
      </c>
      <c r="L34" s="241">
        <v>0.2</v>
      </c>
      <c r="M34" s="222"/>
      <c r="N34" s="222"/>
      <c r="O34" s="222"/>
      <c r="P34" s="222"/>
      <c r="W34" s="221">
        <f>ROUND(BB94 + SUM(CF97:CF101), 2)</f>
        <v>0</v>
      </c>
      <c r="X34" s="222"/>
      <c r="Y34" s="222"/>
      <c r="Z34" s="222"/>
      <c r="AA34" s="222"/>
      <c r="AB34" s="222"/>
      <c r="AC34" s="222"/>
      <c r="AD34" s="222"/>
      <c r="AE34" s="222"/>
      <c r="AK34" s="221">
        <v>0</v>
      </c>
      <c r="AL34" s="222"/>
      <c r="AM34" s="222"/>
      <c r="AN34" s="222"/>
      <c r="AO34" s="222"/>
      <c r="AR34" s="37"/>
      <c r="BE34" s="263"/>
    </row>
    <row r="35" spans="1:57" s="3" customFormat="1" ht="14.4" hidden="1" customHeight="1">
      <c r="B35" s="37"/>
      <c r="F35" s="26" t="s">
        <v>45</v>
      </c>
      <c r="L35" s="241">
        <v>0.2</v>
      </c>
      <c r="M35" s="222"/>
      <c r="N35" s="222"/>
      <c r="O35" s="222"/>
      <c r="P35" s="222"/>
      <c r="W35" s="221">
        <f>ROUND(BC94 + SUM(CG97:CG101), 2)</f>
        <v>0</v>
      </c>
      <c r="X35" s="222"/>
      <c r="Y35" s="222"/>
      <c r="Z35" s="222"/>
      <c r="AA35" s="222"/>
      <c r="AB35" s="222"/>
      <c r="AC35" s="222"/>
      <c r="AD35" s="222"/>
      <c r="AE35" s="222"/>
      <c r="AK35" s="221">
        <v>0</v>
      </c>
      <c r="AL35" s="222"/>
      <c r="AM35" s="222"/>
      <c r="AN35" s="222"/>
      <c r="AO35" s="222"/>
      <c r="AR35" s="37"/>
    </row>
    <row r="36" spans="1:57" s="3" customFormat="1" ht="14.4" hidden="1" customHeight="1">
      <c r="B36" s="37"/>
      <c r="F36" s="26" t="s">
        <v>46</v>
      </c>
      <c r="L36" s="241">
        <v>0</v>
      </c>
      <c r="M36" s="222"/>
      <c r="N36" s="222"/>
      <c r="O36" s="222"/>
      <c r="P36" s="222"/>
      <c r="W36" s="221">
        <f>ROUND(BD94 + SUM(CH97:CH101), 2)</f>
        <v>0</v>
      </c>
      <c r="X36" s="222"/>
      <c r="Y36" s="222"/>
      <c r="Z36" s="222"/>
      <c r="AA36" s="222"/>
      <c r="AB36" s="222"/>
      <c r="AC36" s="222"/>
      <c r="AD36" s="222"/>
      <c r="AE36" s="222"/>
      <c r="AK36" s="221">
        <v>0</v>
      </c>
      <c r="AL36" s="222"/>
      <c r="AM36" s="222"/>
      <c r="AN36" s="222"/>
      <c r="AO36" s="222"/>
      <c r="AR36" s="37"/>
    </row>
    <row r="37" spans="1:57" s="2" customFormat="1" ht="6.9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2" customFormat="1" ht="25.95" customHeight="1">
      <c r="A38" s="32"/>
      <c r="B38" s="33"/>
      <c r="C38" s="38"/>
      <c r="D38" s="39" t="s">
        <v>47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1" t="s">
        <v>48</v>
      </c>
      <c r="U38" s="40"/>
      <c r="V38" s="40"/>
      <c r="W38" s="40"/>
      <c r="X38" s="219" t="s">
        <v>49</v>
      </c>
      <c r="Y38" s="220"/>
      <c r="Z38" s="220"/>
      <c r="AA38" s="220"/>
      <c r="AB38" s="220"/>
      <c r="AC38" s="40"/>
      <c r="AD38" s="40"/>
      <c r="AE38" s="40"/>
      <c r="AF38" s="40"/>
      <c r="AG38" s="40"/>
      <c r="AH38" s="40"/>
      <c r="AI38" s="40"/>
      <c r="AJ38" s="40"/>
      <c r="AK38" s="227">
        <f>SUM(AK29:AK36)</f>
        <v>0</v>
      </c>
      <c r="AL38" s="220"/>
      <c r="AM38" s="220"/>
      <c r="AN38" s="220"/>
      <c r="AO38" s="228"/>
      <c r="AP38" s="38"/>
      <c r="AQ38" s="38"/>
      <c r="AR38" s="33"/>
      <c r="BE38" s="32"/>
    </row>
    <row r="39" spans="1:57" s="2" customFormat="1" ht="6.9" customHeight="1">
      <c r="A39" s="32"/>
      <c r="B39" s="33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3"/>
      <c r="BE39" s="32"/>
    </row>
    <row r="40" spans="1:57" s="2" customFormat="1" ht="9.6" customHeight="1">
      <c r="A40" s="32"/>
      <c r="B40" s="33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3"/>
      <c r="BE40" s="32"/>
    </row>
    <row r="41" spans="1:57" s="1" customFormat="1" ht="14.4" hidden="1" customHeight="1">
      <c r="B41" s="19"/>
      <c r="AR41" s="19"/>
    </row>
    <row r="42" spans="1:57" s="1" customFormat="1" ht="14.4" hidden="1" customHeight="1">
      <c r="B42" s="19"/>
      <c r="AR42" s="19"/>
    </row>
    <row r="43" spans="1:57" s="1" customFormat="1" ht="14.4" hidden="1" customHeight="1">
      <c r="B43" s="19"/>
      <c r="AR43" s="19"/>
    </row>
    <row r="44" spans="1:57" s="1" customFormat="1" ht="14.4" hidden="1" customHeight="1">
      <c r="B44" s="19"/>
      <c r="AR44" s="19"/>
    </row>
    <row r="45" spans="1:57" s="1" customFormat="1" ht="14.4" hidden="1" customHeight="1">
      <c r="B45" s="19"/>
      <c r="AR45" s="19"/>
    </row>
    <row r="46" spans="1:57" s="1" customFormat="1" ht="14.4" hidden="1" customHeight="1">
      <c r="B46" s="19"/>
      <c r="AR46" s="19"/>
    </row>
    <row r="47" spans="1:57" s="1" customFormat="1" ht="14.4" hidden="1" customHeight="1">
      <c r="B47" s="19"/>
      <c r="AR47" s="19"/>
    </row>
    <row r="48" spans="1:57" s="1" customFormat="1" ht="14.4" hidden="1" customHeight="1">
      <c r="B48" s="19"/>
      <c r="AR48" s="19"/>
    </row>
    <row r="49" spans="1:57" s="2" customFormat="1" ht="14.4" customHeight="1">
      <c r="B49" s="42"/>
      <c r="D49" s="43" t="s">
        <v>50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51</v>
      </c>
      <c r="AI49" s="44"/>
      <c r="AJ49" s="44"/>
      <c r="AK49" s="44"/>
      <c r="AL49" s="44"/>
      <c r="AM49" s="44"/>
      <c r="AN49" s="44"/>
      <c r="AO49" s="44"/>
      <c r="AR49" s="42"/>
    </row>
    <row r="50" spans="1:57" ht="10.199999999999999">
      <c r="B50" s="19"/>
      <c r="AR50" s="19"/>
    </row>
    <row r="51" spans="1:57" ht="10.199999999999999">
      <c r="B51" s="19"/>
      <c r="AR51" s="19"/>
    </row>
    <row r="52" spans="1:57" ht="10.199999999999999">
      <c r="B52" s="19"/>
      <c r="AR52" s="19"/>
    </row>
    <row r="53" spans="1:57" ht="10.199999999999999">
      <c r="B53" s="19"/>
      <c r="AR53" s="19"/>
    </row>
    <row r="54" spans="1:57" ht="10.199999999999999">
      <c r="B54" s="19"/>
      <c r="AR54" s="19"/>
    </row>
    <row r="55" spans="1:57" ht="10.199999999999999">
      <c r="B55" s="19"/>
      <c r="AR55" s="19"/>
    </row>
    <row r="56" spans="1:57" ht="10.199999999999999">
      <c r="B56" s="19"/>
      <c r="AR56" s="19"/>
    </row>
    <row r="57" spans="1:57" ht="10.199999999999999">
      <c r="B57" s="19"/>
      <c r="AR57" s="19"/>
    </row>
    <row r="58" spans="1:57" ht="10.199999999999999">
      <c r="B58" s="19"/>
      <c r="AR58" s="19"/>
    </row>
    <row r="59" spans="1:57" ht="10.199999999999999">
      <c r="B59" s="19"/>
      <c r="AR59" s="19"/>
    </row>
    <row r="60" spans="1:57" s="2" customFormat="1" ht="13.2">
      <c r="A60" s="32"/>
      <c r="B60" s="33"/>
      <c r="C60" s="32"/>
      <c r="D60" s="45" t="s">
        <v>52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5" t="s">
        <v>53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5" t="s">
        <v>52</v>
      </c>
      <c r="AI60" s="35"/>
      <c r="AJ60" s="35"/>
      <c r="AK60" s="35"/>
      <c r="AL60" s="35"/>
      <c r="AM60" s="45" t="s">
        <v>53</v>
      </c>
      <c r="AN60" s="35"/>
      <c r="AO60" s="35"/>
      <c r="AP60" s="32"/>
      <c r="AQ60" s="32"/>
      <c r="AR60" s="33"/>
      <c r="BE60" s="32"/>
    </row>
    <row r="61" spans="1:57" ht="10.199999999999999">
      <c r="B61" s="19"/>
      <c r="AR61" s="19"/>
    </row>
    <row r="62" spans="1:57" ht="10.199999999999999">
      <c r="B62" s="19"/>
      <c r="AR62" s="19"/>
    </row>
    <row r="63" spans="1:57" ht="10.199999999999999">
      <c r="B63" s="19"/>
      <c r="AR63" s="19"/>
    </row>
    <row r="64" spans="1:57" s="2" customFormat="1" ht="13.2">
      <c r="A64" s="32"/>
      <c r="B64" s="33"/>
      <c r="C64" s="32"/>
      <c r="D64" s="43" t="s">
        <v>54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55</v>
      </c>
      <c r="AI64" s="46"/>
      <c r="AJ64" s="46"/>
      <c r="AK64" s="46"/>
      <c r="AL64" s="46"/>
      <c r="AM64" s="46"/>
      <c r="AN64" s="46"/>
      <c r="AO64" s="46"/>
      <c r="AP64" s="32"/>
      <c r="AQ64" s="32"/>
      <c r="AR64" s="33"/>
      <c r="BE64" s="32"/>
    </row>
    <row r="65" spans="1:57" ht="10.199999999999999">
      <c r="B65" s="19"/>
      <c r="AR65" s="19"/>
    </row>
    <row r="66" spans="1:57" ht="10.199999999999999">
      <c r="B66" s="19"/>
      <c r="AR66" s="19"/>
    </row>
    <row r="67" spans="1:57" ht="10.199999999999999">
      <c r="B67" s="19"/>
      <c r="AR67" s="19"/>
    </row>
    <row r="68" spans="1:57" ht="10.199999999999999">
      <c r="B68" s="19"/>
      <c r="AR68" s="19"/>
    </row>
    <row r="69" spans="1:57" ht="10.199999999999999">
      <c r="B69" s="19"/>
      <c r="AR69" s="19"/>
    </row>
    <row r="70" spans="1:57" ht="10.199999999999999">
      <c r="B70" s="19"/>
      <c r="AR70" s="19"/>
    </row>
    <row r="71" spans="1:57" ht="10.199999999999999">
      <c r="B71" s="19"/>
      <c r="AR71" s="19"/>
    </row>
    <row r="72" spans="1:57" ht="10.199999999999999">
      <c r="B72" s="19"/>
      <c r="AR72" s="19"/>
    </row>
    <row r="73" spans="1:57" ht="10.199999999999999">
      <c r="B73" s="19"/>
      <c r="AR73" s="19"/>
    </row>
    <row r="74" spans="1:57" ht="10.199999999999999">
      <c r="B74" s="19"/>
      <c r="AR74" s="19"/>
    </row>
    <row r="75" spans="1:57" s="2" customFormat="1" ht="13.2">
      <c r="A75" s="32"/>
      <c r="B75" s="33"/>
      <c r="C75" s="32"/>
      <c r="D75" s="45" t="s">
        <v>52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5" t="s">
        <v>53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5" t="s">
        <v>52</v>
      </c>
      <c r="AI75" s="35"/>
      <c r="AJ75" s="35"/>
      <c r="AK75" s="35"/>
      <c r="AL75" s="35"/>
      <c r="AM75" s="45" t="s">
        <v>53</v>
      </c>
      <c r="AN75" s="35"/>
      <c r="AO75" s="35"/>
      <c r="AP75" s="32"/>
      <c r="AQ75" s="32"/>
      <c r="AR75" s="33"/>
      <c r="BE75" s="32"/>
    </row>
    <row r="76" spans="1:57" s="2" customFormat="1" ht="10.199999999999999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3"/>
      <c r="BE77" s="32"/>
    </row>
    <row r="81" spans="1:90" s="2" customFormat="1" ht="6.9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3"/>
      <c r="BE81" s="32"/>
    </row>
    <row r="82" spans="1:90" s="2" customFormat="1" ht="24.9" customHeight="1">
      <c r="A82" s="32"/>
      <c r="B82" s="33"/>
      <c r="C82" s="20" t="s">
        <v>56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0" s="2" customFormat="1" ht="6.9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0" s="4" customFormat="1" ht="12" customHeight="1">
      <c r="B84" s="51"/>
      <c r="C84" s="26" t="s">
        <v>11</v>
      </c>
      <c r="L84" s="4" t="str">
        <f>K5</f>
        <v>04052020</v>
      </c>
      <c r="AR84" s="51"/>
    </row>
    <row r="85" spans="1:90" s="5" customFormat="1" ht="36.9" customHeight="1">
      <c r="B85" s="52"/>
      <c r="C85" s="53" t="s">
        <v>14</v>
      </c>
      <c r="L85" s="242" t="str">
        <f>K6</f>
        <v>Drevené prístrešky na cyklotrase s príslušenstvom (1,2,3)</v>
      </c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  <c r="AJ85" s="243"/>
      <c r="AK85" s="243"/>
      <c r="AL85" s="243"/>
      <c r="AM85" s="243"/>
      <c r="AN85" s="243"/>
      <c r="AO85" s="243"/>
      <c r="AR85" s="52"/>
    </row>
    <row r="86" spans="1:90" s="2" customFormat="1" ht="6.9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0" s="2" customFormat="1" ht="12" customHeight="1">
      <c r="A87" s="32"/>
      <c r="B87" s="33"/>
      <c r="C87" s="26" t="s">
        <v>18</v>
      </c>
      <c r="D87" s="32"/>
      <c r="E87" s="32"/>
      <c r="F87" s="32"/>
      <c r="G87" s="32"/>
      <c r="H87" s="32"/>
      <c r="I87" s="32"/>
      <c r="J87" s="32"/>
      <c r="K87" s="32"/>
      <c r="L87" s="54" t="str">
        <f>IF(K8="","",K8)</f>
        <v>Spišská Belá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6" t="s">
        <v>20</v>
      </c>
      <c r="AJ87" s="32"/>
      <c r="AK87" s="32"/>
      <c r="AL87" s="32"/>
      <c r="AM87" s="246" t="str">
        <f>IF(AN8= "","",AN8)</f>
        <v>3. 5. 2020</v>
      </c>
      <c r="AN87" s="246"/>
      <c r="AO87" s="32"/>
      <c r="AP87" s="32"/>
      <c r="AQ87" s="32"/>
      <c r="AR87" s="33"/>
      <c r="BE87" s="32"/>
    </row>
    <row r="88" spans="1:90" s="2" customFormat="1" ht="6.9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0" s="2" customFormat="1" ht="15.15" customHeight="1">
      <c r="A89" s="32"/>
      <c r="B89" s="33"/>
      <c r="C89" s="26" t="s">
        <v>22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>Mesto Spišská Belá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6" t="s">
        <v>28</v>
      </c>
      <c r="AJ89" s="32"/>
      <c r="AK89" s="32"/>
      <c r="AL89" s="32"/>
      <c r="AM89" s="244" t="str">
        <f>IF(E17="","",E17)</f>
        <v>Ing. Jozef Trebuňa</v>
      </c>
      <c r="AN89" s="245"/>
      <c r="AO89" s="245"/>
      <c r="AP89" s="245"/>
      <c r="AQ89" s="32"/>
      <c r="AR89" s="33"/>
      <c r="AS89" s="247" t="s">
        <v>57</v>
      </c>
      <c r="AT89" s="248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32"/>
    </row>
    <row r="90" spans="1:90" s="2" customFormat="1" ht="15.15" customHeight="1">
      <c r="A90" s="32"/>
      <c r="B90" s="33"/>
      <c r="C90" s="26" t="s">
        <v>26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6" t="s">
        <v>33</v>
      </c>
      <c r="AJ90" s="32"/>
      <c r="AK90" s="32"/>
      <c r="AL90" s="32"/>
      <c r="AM90" s="244" t="str">
        <f>IF(E20="","",E20)</f>
        <v>Ing. Jozef Trebuňa</v>
      </c>
      <c r="AN90" s="245"/>
      <c r="AO90" s="245"/>
      <c r="AP90" s="245"/>
      <c r="AQ90" s="32"/>
      <c r="AR90" s="33"/>
      <c r="AS90" s="249"/>
      <c r="AT90" s="250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32"/>
    </row>
    <row r="91" spans="1:90" s="2" customFormat="1" ht="10.8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49"/>
      <c r="AT91" s="250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32"/>
    </row>
    <row r="92" spans="1:90" s="2" customFormat="1" ht="29.25" customHeight="1">
      <c r="A92" s="32"/>
      <c r="B92" s="33"/>
      <c r="C92" s="251" t="s">
        <v>58</v>
      </c>
      <c r="D92" s="252"/>
      <c r="E92" s="252"/>
      <c r="F92" s="252"/>
      <c r="G92" s="252"/>
      <c r="H92" s="60"/>
      <c r="I92" s="253" t="s">
        <v>59</v>
      </c>
      <c r="J92" s="252"/>
      <c r="K92" s="252"/>
      <c r="L92" s="252"/>
      <c r="M92" s="252"/>
      <c r="N92" s="252"/>
      <c r="O92" s="252"/>
      <c r="P92" s="252"/>
      <c r="Q92" s="252"/>
      <c r="R92" s="252"/>
      <c r="S92" s="252"/>
      <c r="T92" s="252"/>
      <c r="U92" s="252"/>
      <c r="V92" s="252"/>
      <c r="W92" s="252"/>
      <c r="X92" s="252"/>
      <c r="Y92" s="252"/>
      <c r="Z92" s="252"/>
      <c r="AA92" s="252"/>
      <c r="AB92" s="252"/>
      <c r="AC92" s="252"/>
      <c r="AD92" s="252"/>
      <c r="AE92" s="252"/>
      <c r="AF92" s="252"/>
      <c r="AG92" s="254" t="s">
        <v>60</v>
      </c>
      <c r="AH92" s="252"/>
      <c r="AI92" s="252"/>
      <c r="AJ92" s="252"/>
      <c r="AK92" s="252"/>
      <c r="AL92" s="252"/>
      <c r="AM92" s="252"/>
      <c r="AN92" s="253" t="s">
        <v>61</v>
      </c>
      <c r="AO92" s="252"/>
      <c r="AP92" s="255"/>
      <c r="AQ92" s="61" t="s">
        <v>62</v>
      </c>
      <c r="AR92" s="33"/>
      <c r="AS92" s="62" t="s">
        <v>63</v>
      </c>
      <c r="AT92" s="63" t="s">
        <v>64</v>
      </c>
      <c r="AU92" s="63" t="s">
        <v>65</v>
      </c>
      <c r="AV92" s="63" t="s">
        <v>66</v>
      </c>
      <c r="AW92" s="63" t="s">
        <v>67</v>
      </c>
      <c r="AX92" s="63" t="s">
        <v>68</v>
      </c>
      <c r="AY92" s="63" t="s">
        <v>69</v>
      </c>
      <c r="AZ92" s="63" t="s">
        <v>70</v>
      </c>
      <c r="BA92" s="63" t="s">
        <v>71</v>
      </c>
      <c r="BB92" s="63" t="s">
        <v>72</v>
      </c>
      <c r="BC92" s="63" t="s">
        <v>73</v>
      </c>
      <c r="BD92" s="64" t="s">
        <v>74</v>
      </c>
      <c r="BE92" s="32"/>
    </row>
    <row r="93" spans="1:90" s="2" customFormat="1" ht="10.8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32"/>
    </row>
    <row r="94" spans="1:90" s="6" customFormat="1" ht="32.4" customHeight="1">
      <c r="B94" s="68"/>
      <c r="C94" s="69" t="s">
        <v>75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59">
        <f>ROUND(AG95,2)</f>
        <v>0</v>
      </c>
      <c r="AH94" s="259"/>
      <c r="AI94" s="259"/>
      <c r="AJ94" s="259"/>
      <c r="AK94" s="259"/>
      <c r="AL94" s="259"/>
      <c r="AM94" s="259"/>
      <c r="AN94" s="233">
        <f>SUM(AG94,AT94)</f>
        <v>0</v>
      </c>
      <c r="AO94" s="233"/>
      <c r="AP94" s="233"/>
      <c r="AQ94" s="72" t="s">
        <v>1</v>
      </c>
      <c r="AR94" s="68"/>
      <c r="AS94" s="73">
        <f>ROUND(AS95,2)</f>
        <v>0</v>
      </c>
      <c r="AT94" s="74">
        <f>ROUND(SUM(AV94:AW94),2)</f>
        <v>0</v>
      </c>
      <c r="AU94" s="75">
        <f>ROUND(AU95,5)</f>
        <v>0</v>
      </c>
      <c r="AV94" s="74">
        <f>ROUND(AZ94*L32,2)</f>
        <v>0</v>
      </c>
      <c r="AW94" s="74">
        <f>ROUND(BA94*L33,2)</f>
        <v>0</v>
      </c>
      <c r="AX94" s="74">
        <f>ROUND(BB94*L32,2)</f>
        <v>0</v>
      </c>
      <c r="AY94" s="74">
        <f>ROUND(BC94*L33,2)</f>
        <v>0</v>
      </c>
      <c r="AZ94" s="74">
        <f>ROUND(AZ95,2)</f>
        <v>0</v>
      </c>
      <c r="BA94" s="74">
        <f>ROUND(BA95,2)</f>
        <v>0</v>
      </c>
      <c r="BB94" s="74">
        <f>ROUND(BB95,2)</f>
        <v>0</v>
      </c>
      <c r="BC94" s="74">
        <f>ROUND(BC95,2)</f>
        <v>0</v>
      </c>
      <c r="BD94" s="76">
        <f>ROUND(BD95,2)</f>
        <v>0</v>
      </c>
      <c r="BS94" s="77" t="s">
        <v>76</v>
      </c>
      <c r="BT94" s="77" t="s">
        <v>77</v>
      </c>
      <c r="BV94" s="77" t="s">
        <v>78</v>
      </c>
      <c r="BW94" s="77" t="s">
        <v>4</v>
      </c>
      <c r="BX94" s="77" t="s">
        <v>79</v>
      </c>
      <c r="CL94" s="77" t="s">
        <v>1</v>
      </c>
    </row>
    <row r="95" spans="1:90" s="7" customFormat="1" ht="27" customHeight="1">
      <c r="A95" s="78" t="s">
        <v>80</v>
      </c>
      <c r="B95" s="79"/>
      <c r="C95" s="80"/>
      <c r="D95" s="258" t="s">
        <v>12</v>
      </c>
      <c r="E95" s="258"/>
      <c r="F95" s="258"/>
      <c r="G95" s="258"/>
      <c r="H95" s="258"/>
      <c r="I95" s="81"/>
      <c r="J95" s="258" t="s">
        <v>15</v>
      </c>
      <c r="K95" s="258"/>
      <c r="L95" s="258"/>
      <c r="M95" s="258"/>
      <c r="N95" s="258"/>
      <c r="O95" s="258"/>
      <c r="P95" s="258"/>
      <c r="Q95" s="258"/>
      <c r="R95" s="258"/>
      <c r="S95" s="258"/>
      <c r="T95" s="258"/>
      <c r="U95" s="258"/>
      <c r="V95" s="258"/>
      <c r="W95" s="258"/>
      <c r="X95" s="258"/>
      <c r="Y95" s="258"/>
      <c r="Z95" s="258"/>
      <c r="AA95" s="258"/>
      <c r="AB95" s="258"/>
      <c r="AC95" s="258"/>
      <c r="AD95" s="258"/>
      <c r="AE95" s="258"/>
      <c r="AF95" s="258"/>
      <c r="AG95" s="256">
        <f>'04052020 - Drevené prístr...'!J30</f>
        <v>0</v>
      </c>
      <c r="AH95" s="257"/>
      <c r="AI95" s="257"/>
      <c r="AJ95" s="257"/>
      <c r="AK95" s="257"/>
      <c r="AL95" s="257"/>
      <c r="AM95" s="257"/>
      <c r="AN95" s="256">
        <f>SUM(AG95,AT95)</f>
        <v>0</v>
      </c>
      <c r="AO95" s="257"/>
      <c r="AP95" s="257"/>
      <c r="AQ95" s="82" t="s">
        <v>81</v>
      </c>
      <c r="AR95" s="79"/>
      <c r="AS95" s="83">
        <v>0</v>
      </c>
      <c r="AT95" s="84">
        <f>ROUND(SUM(AV95:AW95),2)</f>
        <v>0</v>
      </c>
      <c r="AU95" s="85">
        <f>'04052020 - Drevené prístr...'!P134</f>
        <v>0</v>
      </c>
      <c r="AV95" s="84">
        <f>'04052020 - Drevené prístr...'!J33</f>
        <v>0</v>
      </c>
      <c r="AW95" s="84">
        <f>'04052020 - Drevené prístr...'!J34</f>
        <v>0</v>
      </c>
      <c r="AX95" s="84">
        <f>'04052020 - Drevené prístr...'!J35</f>
        <v>0</v>
      </c>
      <c r="AY95" s="84">
        <f>'04052020 - Drevené prístr...'!J36</f>
        <v>0</v>
      </c>
      <c r="AZ95" s="84">
        <f>'04052020 - Drevené prístr...'!F33</f>
        <v>0</v>
      </c>
      <c r="BA95" s="84">
        <f>'04052020 - Drevené prístr...'!F34</f>
        <v>0</v>
      </c>
      <c r="BB95" s="84">
        <f>'04052020 - Drevené prístr...'!F35</f>
        <v>0</v>
      </c>
      <c r="BC95" s="84">
        <f>'04052020 - Drevené prístr...'!F36</f>
        <v>0</v>
      </c>
      <c r="BD95" s="86">
        <f>'04052020 - Drevené prístr...'!F37</f>
        <v>0</v>
      </c>
      <c r="BT95" s="87" t="s">
        <v>82</v>
      </c>
      <c r="BU95" s="87" t="s">
        <v>83</v>
      </c>
      <c r="BV95" s="87" t="s">
        <v>78</v>
      </c>
      <c r="BW95" s="87" t="s">
        <v>4</v>
      </c>
      <c r="BX95" s="87" t="s">
        <v>79</v>
      </c>
      <c r="CL95" s="87" t="s">
        <v>1</v>
      </c>
    </row>
    <row r="96" spans="1:90" ht="10.199999999999999">
      <c r="B96" s="19"/>
      <c r="AR96" s="19"/>
    </row>
    <row r="97" spans="1:89" s="2" customFormat="1" ht="30" customHeight="1">
      <c r="A97" s="32"/>
      <c r="B97" s="33"/>
      <c r="C97" s="69" t="s">
        <v>84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233">
        <f>ROUND(SUM(AG98:AG101), 2)</f>
        <v>0</v>
      </c>
      <c r="AH97" s="233"/>
      <c r="AI97" s="233"/>
      <c r="AJ97" s="233"/>
      <c r="AK97" s="233"/>
      <c r="AL97" s="233"/>
      <c r="AM97" s="233"/>
      <c r="AN97" s="233">
        <f>ROUND(SUM(AN98:AN101), 2)</f>
        <v>0</v>
      </c>
      <c r="AO97" s="233"/>
      <c r="AP97" s="233"/>
      <c r="AQ97" s="88"/>
      <c r="AR97" s="33"/>
      <c r="AS97" s="62" t="s">
        <v>85</v>
      </c>
      <c r="AT97" s="63" t="s">
        <v>86</v>
      </c>
      <c r="AU97" s="63" t="s">
        <v>41</v>
      </c>
      <c r="AV97" s="64" t="s">
        <v>64</v>
      </c>
      <c r="AW97" s="32"/>
      <c r="AX97" s="32"/>
      <c r="AY97" s="32"/>
      <c r="AZ97" s="32"/>
      <c r="BA97" s="32"/>
      <c r="BB97" s="32"/>
      <c r="BC97" s="32"/>
      <c r="BD97" s="32"/>
      <c r="BE97" s="32"/>
    </row>
    <row r="98" spans="1:89" s="2" customFormat="1" ht="19.95" customHeight="1">
      <c r="A98" s="32"/>
      <c r="B98" s="33"/>
      <c r="C98" s="32"/>
      <c r="D98" s="229" t="s">
        <v>87</v>
      </c>
      <c r="E98" s="229"/>
      <c r="F98" s="229"/>
      <c r="G98" s="229"/>
      <c r="H98" s="229"/>
      <c r="I98" s="229"/>
      <c r="J98" s="229"/>
      <c r="K98" s="229"/>
      <c r="L98" s="229"/>
      <c r="M98" s="229"/>
      <c r="N98" s="229"/>
      <c r="O98" s="229"/>
      <c r="P98" s="229"/>
      <c r="Q98" s="229"/>
      <c r="R98" s="229"/>
      <c r="S98" s="229"/>
      <c r="T98" s="229"/>
      <c r="U98" s="229"/>
      <c r="V98" s="229"/>
      <c r="W98" s="229"/>
      <c r="X98" s="229"/>
      <c r="Y98" s="229"/>
      <c r="Z98" s="229"/>
      <c r="AA98" s="229"/>
      <c r="AB98" s="229"/>
      <c r="AC98" s="32"/>
      <c r="AD98" s="32"/>
      <c r="AE98" s="32"/>
      <c r="AF98" s="32"/>
      <c r="AG98" s="230">
        <f>ROUND(AG94 * AS98, 2)</f>
        <v>0</v>
      </c>
      <c r="AH98" s="231"/>
      <c r="AI98" s="231"/>
      <c r="AJ98" s="231"/>
      <c r="AK98" s="231"/>
      <c r="AL98" s="231"/>
      <c r="AM98" s="231"/>
      <c r="AN98" s="231">
        <f>ROUND(AG98 + AV98, 2)</f>
        <v>0</v>
      </c>
      <c r="AO98" s="231"/>
      <c r="AP98" s="231"/>
      <c r="AQ98" s="32"/>
      <c r="AR98" s="33"/>
      <c r="AS98" s="90">
        <v>0</v>
      </c>
      <c r="AT98" s="91" t="s">
        <v>88</v>
      </c>
      <c r="AU98" s="91" t="s">
        <v>42</v>
      </c>
      <c r="AV98" s="92">
        <f>ROUND(IF(AU98="základná",AG98*L32,IF(AU98="znížená",AG98*L33,0)), 2)</f>
        <v>0</v>
      </c>
      <c r="AW98" s="32"/>
      <c r="AX98" s="32"/>
      <c r="AY98" s="32"/>
      <c r="AZ98" s="32"/>
      <c r="BA98" s="32"/>
      <c r="BB98" s="32"/>
      <c r="BC98" s="32"/>
      <c r="BD98" s="32"/>
      <c r="BE98" s="32"/>
      <c r="BV98" s="16" t="s">
        <v>89</v>
      </c>
      <c r="BY98" s="93">
        <f>IF(AU98="základná",AV98,0)</f>
        <v>0</v>
      </c>
      <c r="BZ98" s="93">
        <f>IF(AU98="znížená",AV98,0)</f>
        <v>0</v>
      </c>
      <c r="CA98" s="93">
        <v>0</v>
      </c>
      <c r="CB98" s="93">
        <v>0</v>
      </c>
      <c r="CC98" s="93">
        <v>0</v>
      </c>
      <c r="CD98" s="93">
        <f>IF(AU98="základná",AG98,0)</f>
        <v>0</v>
      </c>
      <c r="CE98" s="93">
        <f>IF(AU98="znížená",AG98,0)</f>
        <v>0</v>
      </c>
      <c r="CF98" s="93">
        <f>IF(AU98="zákl. prenesená",AG98,0)</f>
        <v>0</v>
      </c>
      <c r="CG98" s="93">
        <f>IF(AU98="zníž. prenesená",AG98,0)</f>
        <v>0</v>
      </c>
      <c r="CH98" s="93">
        <f>IF(AU98="nulová",AG98,0)</f>
        <v>0</v>
      </c>
      <c r="CI98" s="16">
        <f>IF(AU98="základná",1,IF(AU98="znížená",2,IF(AU98="zákl. prenesená",4,IF(AU98="zníž. prenesená",5,3))))</f>
        <v>1</v>
      </c>
      <c r="CJ98" s="16">
        <f>IF(AT98="stavebná časť",1,IF(AT98="investičná časť",2,3))</f>
        <v>1</v>
      </c>
      <c r="CK98" s="16" t="str">
        <f>IF(D98="Vyplň vlastné","","x")</f>
        <v>x</v>
      </c>
    </row>
    <row r="99" spans="1:89" s="2" customFormat="1" ht="19.95" customHeight="1">
      <c r="A99" s="32"/>
      <c r="B99" s="33"/>
      <c r="C99" s="32"/>
      <c r="D99" s="232" t="s">
        <v>90</v>
      </c>
      <c r="E99" s="229"/>
      <c r="F99" s="229"/>
      <c r="G99" s="229"/>
      <c r="H99" s="229"/>
      <c r="I99" s="229"/>
      <c r="J99" s="229"/>
      <c r="K99" s="229"/>
      <c r="L99" s="229"/>
      <c r="M99" s="229"/>
      <c r="N99" s="229"/>
      <c r="O99" s="229"/>
      <c r="P99" s="229"/>
      <c r="Q99" s="229"/>
      <c r="R99" s="229"/>
      <c r="S99" s="229"/>
      <c r="T99" s="229"/>
      <c r="U99" s="229"/>
      <c r="V99" s="229"/>
      <c r="W99" s="229"/>
      <c r="X99" s="229"/>
      <c r="Y99" s="229"/>
      <c r="Z99" s="229"/>
      <c r="AA99" s="229"/>
      <c r="AB99" s="229"/>
      <c r="AC99" s="32"/>
      <c r="AD99" s="32"/>
      <c r="AE99" s="32"/>
      <c r="AF99" s="32"/>
      <c r="AG99" s="230">
        <f>ROUND(AG94 * AS99, 2)</f>
        <v>0</v>
      </c>
      <c r="AH99" s="231"/>
      <c r="AI99" s="231"/>
      <c r="AJ99" s="231"/>
      <c r="AK99" s="231"/>
      <c r="AL99" s="231"/>
      <c r="AM99" s="231"/>
      <c r="AN99" s="231">
        <f>ROUND(AG99 + AV99, 2)</f>
        <v>0</v>
      </c>
      <c r="AO99" s="231"/>
      <c r="AP99" s="231"/>
      <c r="AQ99" s="32"/>
      <c r="AR99" s="33"/>
      <c r="AS99" s="90">
        <v>0</v>
      </c>
      <c r="AT99" s="91" t="s">
        <v>88</v>
      </c>
      <c r="AU99" s="91" t="s">
        <v>42</v>
      </c>
      <c r="AV99" s="92">
        <f>ROUND(IF(AU99="základná",AG99*L32,IF(AU99="znížená",AG99*L33,0)), 2)</f>
        <v>0</v>
      </c>
      <c r="AW99" s="32"/>
      <c r="AX99" s="32"/>
      <c r="AY99" s="32"/>
      <c r="AZ99" s="32"/>
      <c r="BA99" s="32"/>
      <c r="BB99" s="32"/>
      <c r="BC99" s="32"/>
      <c r="BD99" s="32"/>
      <c r="BE99" s="32"/>
      <c r="BV99" s="16" t="s">
        <v>91</v>
      </c>
      <c r="BY99" s="93">
        <f>IF(AU99="základná",AV99,0)</f>
        <v>0</v>
      </c>
      <c r="BZ99" s="93">
        <f>IF(AU99="znížená",AV99,0)</f>
        <v>0</v>
      </c>
      <c r="CA99" s="93">
        <v>0</v>
      </c>
      <c r="CB99" s="93">
        <v>0</v>
      </c>
      <c r="CC99" s="93">
        <v>0</v>
      </c>
      <c r="CD99" s="93">
        <f>IF(AU99="základná",AG99,0)</f>
        <v>0</v>
      </c>
      <c r="CE99" s="93">
        <f>IF(AU99="znížená",AG99,0)</f>
        <v>0</v>
      </c>
      <c r="CF99" s="93">
        <f>IF(AU99="zákl. prenesená",AG99,0)</f>
        <v>0</v>
      </c>
      <c r="CG99" s="93">
        <f>IF(AU99="zníž. prenesená",AG99,0)</f>
        <v>0</v>
      </c>
      <c r="CH99" s="93">
        <f>IF(AU99="nulová",AG99,0)</f>
        <v>0</v>
      </c>
      <c r="CI99" s="16">
        <f>IF(AU99="základná",1,IF(AU99="znížená",2,IF(AU99="zákl. prenesená",4,IF(AU99="zníž. prenesená",5,3))))</f>
        <v>1</v>
      </c>
      <c r="CJ99" s="16">
        <f>IF(AT99="stavebná časť",1,IF(AT99="investičná časť",2,3))</f>
        <v>1</v>
      </c>
      <c r="CK99" s="16" t="str">
        <f>IF(D99="Vyplň vlastné","","x")</f>
        <v/>
      </c>
    </row>
    <row r="100" spans="1:89" s="2" customFormat="1" ht="19.95" customHeight="1">
      <c r="A100" s="32"/>
      <c r="B100" s="33"/>
      <c r="C100" s="32"/>
      <c r="D100" s="232" t="s">
        <v>90</v>
      </c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  <c r="Q100" s="229"/>
      <c r="R100" s="229"/>
      <c r="S100" s="229"/>
      <c r="T100" s="229"/>
      <c r="U100" s="229"/>
      <c r="V100" s="229"/>
      <c r="W100" s="229"/>
      <c r="X100" s="229"/>
      <c r="Y100" s="229"/>
      <c r="Z100" s="229"/>
      <c r="AA100" s="229"/>
      <c r="AB100" s="229"/>
      <c r="AC100" s="32"/>
      <c r="AD100" s="32"/>
      <c r="AE100" s="32"/>
      <c r="AF100" s="32"/>
      <c r="AG100" s="230">
        <f>ROUND(AG94 * AS100, 2)</f>
        <v>0</v>
      </c>
      <c r="AH100" s="231"/>
      <c r="AI100" s="231"/>
      <c r="AJ100" s="231"/>
      <c r="AK100" s="231"/>
      <c r="AL100" s="231"/>
      <c r="AM100" s="231"/>
      <c r="AN100" s="231">
        <f>ROUND(AG100 + AV100, 2)</f>
        <v>0</v>
      </c>
      <c r="AO100" s="231"/>
      <c r="AP100" s="231"/>
      <c r="AQ100" s="32"/>
      <c r="AR100" s="33"/>
      <c r="AS100" s="90">
        <v>0</v>
      </c>
      <c r="AT100" s="91" t="s">
        <v>88</v>
      </c>
      <c r="AU100" s="91" t="s">
        <v>42</v>
      </c>
      <c r="AV100" s="92">
        <f>ROUND(IF(AU100="základná",AG100*L32,IF(AU100="znížená",AG100*L33,0)), 2)</f>
        <v>0</v>
      </c>
      <c r="AW100" s="32"/>
      <c r="AX100" s="32"/>
      <c r="AY100" s="32"/>
      <c r="AZ100" s="32"/>
      <c r="BA100" s="32"/>
      <c r="BB100" s="32"/>
      <c r="BC100" s="32"/>
      <c r="BD100" s="32"/>
      <c r="BE100" s="32"/>
      <c r="BV100" s="16" t="s">
        <v>91</v>
      </c>
      <c r="BY100" s="93">
        <f>IF(AU100="základná",AV100,0)</f>
        <v>0</v>
      </c>
      <c r="BZ100" s="93">
        <f>IF(AU100="znížená",AV100,0)</f>
        <v>0</v>
      </c>
      <c r="CA100" s="93">
        <v>0</v>
      </c>
      <c r="CB100" s="93">
        <v>0</v>
      </c>
      <c r="CC100" s="93">
        <v>0</v>
      </c>
      <c r="CD100" s="93">
        <f>IF(AU100="základná",AG100,0)</f>
        <v>0</v>
      </c>
      <c r="CE100" s="93">
        <f>IF(AU100="znížená",AG100,0)</f>
        <v>0</v>
      </c>
      <c r="CF100" s="93">
        <f>IF(AU100="zákl. prenesená",AG100,0)</f>
        <v>0</v>
      </c>
      <c r="CG100" s="93">
        <f>IF(AU100="zníž. prenesená",AG100,0)</f>
        <v>0</v>
      </c>
      <c r="CH100" s="93">
        <f>IF(AU100="nulová",AG100,0)</f>
        <v>0</v>
      </c>
      <c r="CI100" s="16">
        <f>IF(AU100="základná",1,IF(AU100="znížená",2,IF(AU100="zákl. prenesená",4,IF(AU100="zníž. prenesená",5,3))))</f>
        <v>1</v>
      </c>
      <c r="CJ100" s="16">
        <f>IF(AT100="stavebná časť",1,IF(AT100="investičná časť",2,3))</f>
        <v>1</v>
      </c>
      <c r="CK100" s="16" t="str">
        <f>IF(D100="Vyplň vlastné","","x")</f>
        <v/>
      </c>
    </row>
    <row r="101" spans="1:89" s="2" customFormat="1" ht="19.95" customHeight="1">
      <c r="A101" s="32"/>
      <c r="B101" s="33"/>
      <c r="C101" s="32"/>
      <c r="D101" s="232" t="s">
        <v>90</v>
      </c>
      <c r="E101" s="229"/>
      <c r="F101" s="229"/>
      <c r="G101" s="229"/>
      <c r="H101" s="229"/>
      <c r="I101" s="229"/>
      <c r="J101" s="229"/>
      <c r="K101" s="229"/>
      <c r="L101" s="229"/>
      <c r="M101" s="229"/>
      <c r="N101" s="229"/>
      <c r="O101" s="229"/>
      <c r="P101" s="229"/>
      <c r="Q101" s="229"/>
      <c r="R101" s="229"/>
      <c r="S101" s="229"/>
      <c r="T101" s="229"/>
      <c r="U101" s="229"/>
      <c r="V101" s="229"/>
      <c r="W101" s="229"/>
      <c r="X101" s="229"/>
      <c r="Y101" s="229"/>
      <c r="Z101" s="229"/>
      <c r="AA101" s="229"/>
      <c r="AB101" s="229"/>
      <c r="AC101" s="32"/>
      <c r="AD101" s="32"/>
      <c r="AE101" s="32"/>
      <c r="AF101" s="32"/>
      <c r="AG101" s="230">
        <f>ROUND(AG94 * AS101, 2)</f>
        <v>0</v>
      </c>
      <c r="AH101" s="231"/>
      <c r="AI101" s="231"/>
      <c r="AJ101" s="231"/>
      <c r="AK101" s="231"/>
      <c r="AL101" s="231"/>
      <c r="AM101" s="231"/>
      <c r="AN101" s="231">
        <f>ROUND(AG101 + AV101, 2)</f>
        <v>0</v>
      </c>
      <c r="AO101" s="231"/>
      <c r="AP101" s="231"/>
      <c r="AQ101" s="32"/>
      <c r="AR101" s="33"/>
      <c r="AS101" s="94">
        <v>0</v>
      </c>
      <c r="AT101" s="95" t="s">
        <v>88</v>
      </c>
      <c r="AU101" s="95" t="s">
        <v>42</v>
      </c>
      <c r="AV101" s="96">
        <f>ROUND(IF(AU101="základná",AG101*L32,IF(AU101="znížená",AG101*L33,0)), 2)</f>
        <v>0</v>
      </c>
      <c r="AW101" s="32"/>
      <c r="AX101" s="32"/>
      <c r="AY101" s="32"/>
      <c r="AZ101" s="32"/>
      <c r="BA101" s="32"/>
      <c r="BB101" s="32"/>
      <c r="BC101" s="32"/>
      <c r="BD101" s="32"/>
      <c r="BE101" s="32"/>
      <c r="BV101" s="16" t="s">
        <v>91</v>
      </c>
      <c r="BY101" s="93">
        <f>IF(AU101="základná",AV101,0)</f>
        <v>0</v>
      </c>
      <c r="BZ101" s="93">
        <f>IF(AU101="znížená",AV101,0)</f>
        <v>0</v>
      </c>
      <c r="CA101" s="93">
        <v>0</v>
      </c>
      <c r="CB101" s="93">
        <v>0</v>
      </c>
      <c r="CC101" s="93">
        <v>0</v>
      </c>
      <c r="CD101" s="93">
        <f>IF(AU101="základná",AG101,0)</f>
        <v>0</v>
      </c>
      <c r="CE101" s="93">
        <f>IF(AU101="znížená",AG101,0)</f>
        <v>0</v>
      </c>
      <c r="CF101" s="93">
        <f>IF(AU101="zákl. prenesená",AG101,0)</f>
        <v>0</v>
      </c>
      <c r="CG101" s="93">
        <f>IF(AU101="zníž. prenesená",AG101,0)</f>
        <v>0</v>
      </c>
      <c r="CH101" s="93">
        <f>IF(AU101="nulová",AG101,0)</f>
        <v>0</v>
      </c>
      <c r="CI101" s="16">
        <f>IF(AU101="základná",1,IF(AU101="znížená",2,IF(AU101="zákl. prenesená",4,IF(AU101="zníž. prenesená",5,3))))</f>
        <v>1</v>
      </c>
      <c r="CJ101" s="16">
        <f>IF(AT101="stavebná časť",1,IF(AT101="investičná časť",2,3))</f>
        <v>1</v>
      </c>
      <c r="CK101" s="16" t="str">
        <f>IF(D101="Vyplň vlastné","","x")</f>
        <v/>
      </c>
    </row>
    <row r="102" spans="1:89" s="2" customFormat="1" ht="10.8" customHeight="1">
      <c r="A102" s="32"/>
      <c r="B102" s="33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3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</row>
    <row r="103" spans="1:89" s="2" customFormat="1" ht="30" customHeight="1">
      <c r="A103" s="32"/>
      <c r="B103" s="33"/>
      <c r="C103" s="97" t="s">
        <v>92</v>
      </c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234">
        <f>ROUND(AG94 + AG97, 2)</f>
        <v>0</v>
      </c>
      <c r="AH103" s="234"/>
      <c r="AI103" s="234"/>
      <c r="AJ103" s="234"/>
      <c r="AK103" s="234"/>
      <c r="AL103" s="234"/>
      <c r="AM103" s="234"/>
      <c r="AN103" s="234">
        <f>ROUND(AN94 + AN97, 2)</f>
        <v>0</v>
      </c>
      <c r="AO103" s="234"/>
      <c r="AP103" s="234"/>
      <c r="AQ103" s="98"/>
      <c r="AR103" s="33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</row>
    <row r="104" spans="1:89" s="2" customFormat="1" ht="6.9" customHeight="1">
      <c r="A104" s="32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33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</row>
  </sheetData>
  <mergeCells count="60">
    <mergeCell ref="AR2:BE2"/>
    <mergeCell ref="BE5:BE3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90:AP90"/>
    <mergeCell ref="AM87:AN87"/>
    <mergeCell ref="AM89:AP89"/>
    <mergeCell ref="AS89:AT91"/>
    <mergeCell ref="AG97:AM97"/>
    <mergeCell ref="AN97:AP97"/>
    <mergeCell ref="AG103:AM103"/>
    <mergeCell ref="AN103:AP103"/>
    <mergeCell ref="K5:AO5"/>
    <mergeCell ref="K6:AO6"/>
    <mergeCell ref="E14:AJ14"/>
    <mergeCell ref="E23:AN23"/>
    <mergeCell ref="L31:P31"/>
    <mergeCell ref="W31:AE31"/>
    <mergeCell ref="AK31:AO31"/>
    <mergeCell ref="L32:P32"/>
    <mergeCell ref="L33:P33"/>
    <mergeCell ref="L34:P34"/>
    <mergeCell ref="L35:P35"/>
    <mergeCell ref="L36:P36"/>
    <mergeCell ref="D100:AB100"/>
    <mergeCell ref="AG100:AM100"/>
    <mergeCell ref="AN100:AP100"/>
    <mergeCell ref="D101:AB101"/>
    <mergeCell ref="AG101:AM101"/>
    <mergeCell ref="AN101:AP101"/>
    <mergeCell ref="D98:AB98"/>
    <mergeCell ref="AG98:AM98"/>
    <mergeCell ref="AN98:AP98"/>
    <mergeCell ref="D99:AB99"/>
    <mergeCell ref="AG99:AM99"/>
    <mergeCell ref="AN99:AP99"/>
    <mergeCell ref="X38:AB38"/>
    <mergeCell ref="W33:AE33"/>
    <mergeCell ref="AK26:AO26"/>
    <mergeCell ref="AK27:AO27"/>
    <mergeCell ref="AK29:AO29"/>
    <mergeCell ref="W32:AE32"/>
    <mergeCell ref="AK32:AO32"/>
    <mergeCell ref="AK33:AO33"/>
    <mergeCell ref="W34:AE34"/>
    <mergeCell ref="AK34:AO34"/>
    <mergeCell ref="W35:AE35"/>
    <mergeCell ref="AK35:AO35"/>
    <mergeCell ref="W36:AE36"/>
    <mergeCell ref="AK36:AO36"/>
    <mergeCell ref="AK38:AO38"/>
  </mergeCells>
  <dataValidations count="2">
    <dataValidation type="list" allowBlank="1" showInputMessage="1" showErrorMessage="1" error="Povolené sú hodnoty základná, znížená, nulová." sqref="AU97:AU101">
      <formula1>"základná, znížená, nulová"</formula1>
    </dataValidation>
    <dataValidation type="list" allowBlank="1" showInputMessage="1" showErrorMessage="1" error="Povolené sú hodnoty stavebná časť, technologická časť, investičná časť." sqref="AT97:AT101">
      <formula1>"stavebná časť, technologická časť, investičná časť"</formula1>
    </dataValidation>
  </dataValidations>
  <hyperlinks>
    <hyperlink ref="A95" location="'04052020 - Drevené prístr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53"/>
  <sheetViews>
    <sheetView showGridLines="0" workbookViewId="0">
      <selection activeCell="Y133" sqref="Y133"/>
    </sheetView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9" width="20.140625" style="100" customWidth="1"/>
    <col min="10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I2" s="100"/>
      <c r="L2" s="260" t="s">
        <v>5</v>
      </c>
      <c r="M2" s="224"/>
      <c r="N2" s="224"/>
      <c r="O2" s="224"/>
      <c r="P2" s="224"/>
      <c r="Q2" s="224"/>
      <c r="R2" s="224"/>
      <c r="S2" s="224"/>
      <c r="T2" s="224"/>
      <c r="U2" s="224"/>
      <c r="V2" s="224"/>
      <c r="AT2" s="16" t="s">
        <v>4</v>
      </c>
    </row>
    <row r="3" spans="1:46" s="1" customFormat="1" ht="6.9" customHeight="1">
      <c r="B3" s="17"/>
      <c r="C3" s="18"/>
      <c r="D3" s="18"/>
      <c r="E3" s="18"/>
      <c r="F3" s="18"/>
      <c r="G3" s="18"/>
      <c r="H3" s="18"/>
      <c r="I3" s="101"/>
      <c r="J3" s="18"/>
      <c r="K3" s="18"/>
      <c r="L3" s="19"/>
      <c r="AT3" s="16" t="s">
        <v>77</v>
      </c>
    </row>
    <row r="4" spans="1:46" s="1" customFormat="1" ht="24.9" customHeight="1">
      <c r="B4" s="19"/>
      <c r="D4" s="20" t="s">
        <v>93</v>
      </c>
      <c r="I4" s="100"/>
      <c r="L4" s="19"/>
      <c r="M4" s="102" t="s">
        <v>9</v>
      </c>
      <c r="AT4" s="16" t="s">
        <v>3</v>
      </c>
    </row>
    <row r="5" spans="1:46" s="1" customFormat="1" ht="6.9" customHeight="1">
      <c r="B5" s="19"/>
      <c r="I5" s="100"/>
      <c r="L5" s="19"/>
    </row>
    <row r="6" spans="1:46" s="2" customFormat="1" ht="12" customHeight="1">
      <c r="A6" s="32"/>
      <c r="B6" s="33"/>
      <c r="C6" s="32"/>
      <c r="D6" s="26" t="s">
        <v>14</v>
      </c>
      <c r="E6" s="32"/>
      <c r="F6" s="32"/>
      <c r="G6" s="32"/>
      <c r="H6" s="32"/>
      <c r="I6" s="103"/>
      <c r="J6" s="32"/>
      <c r="K6" s="32"/>
      <c r="L6" s="4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</row>
    <row r="7" spans="1:46" s="2" customFormat="1" ht="16.5" customHeight="1">
      <c r="A7" s="32"/>
      <c r="B7" s="33"/>
      <c r="C7" s="32"/>
      <c r="D7" s="32"/>
      <c r="E7" s="242" t="s">
        <v>15</v>
      </c>
      <c r="F7" s="264"/>
      <c r="G7" s="264"/>
      <c r="H7" s="264"/>
      <c r="I7" s="103"/>
      <c r="J7" s="32"/>
      <c r="K7" s="32"/>
      <c r="L7" s="4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</row>
    <row r="8" spans="1:46" s="2" customFormat="1" ht="10.199999999999999">
      <c r="A8" s="32"/>
      <c r="B8" s="33"/>
      <c r="C8" s="32"/>
      <c r="D8" s="32"/>
      <c r="E8" s="32"/>
      <c r="F8" s="32"/>
      <c r="G8" s="32"/>
      <c r="H8" s="32"/>
      <c r="I8" s="103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2" customHeight="1">
      <c r="A9" s="32"/>
      <c r="B9" s="33"/>
      <c r="C9" s="32"/>
      <c r="D9" s="26" t="s">
        <v>16</v>
      </c>
      <c r="E9" s="32"/>
      <c r="F9" s="24" t="s">
        <v>1</v>
      </c>
      <c r="G9" s="32"/>
      <c r="H9" s="32"/>
      <c r="I9" s="104" t="s">
        <v>17</v>
      </c>
      <c r="J9" s="24" t="s">
        <v>1</v>
      </c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t="12" customHeight="1">
      <c r="A10" s="32"/>
      <c r="B10" s="33"/>
      <c r="C10" s="32"/>
      <c r="D10" s="26" t="s">
        <v>18</v>
      </c>
      <c r="E10" s="32"/>
      <c r="F10" s="24" t="s">
        <v>19</v>
      </c>
      <c r="G10" s="32"/>
      <c r="H10" s="32"/>
      <c r="I10" s="104" t="s">
        <v>20</v>
      </c>
      <c r="J10" s="55" t="str">
        <f>'Rekapitulácia stavby'!AN8</f>
        <v>3. 5. 2020</v>
      </c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0.8" customHeight="1">
      <c r="A11" s="32"/>
      <c r="B11" s="33"/>
      <c r="C11" s="32"/>
      <c r="D11" s="32"/>
      <c r="E11" s="32"/>
      <c r="F11" s="32"/>
      <c r="G11" s="32"/>
      <c r="H11" s="32"/>
      <c r="I11" s="103"/>
      <c r="J11" s="32"/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6" t="s">
        <v>22</v>
      </c>
      <c r="E12" s="32"/>
      <c r="F12" s="32"/>
      <c r="G12" s="32"/>
      <c r="H12" s="32"/>
      <c r="I12" s="104" t="s">
        <v>23</v>
      </c>
      <c r="J12" s="24" t="s">
        <v>1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8" customHeight="1">
      <c r="A13" s="32"/>
      <c r="B13" s="33"/>
      <c r="C13" s="32"/>
      <c r="D13" s="32"/>
      <c r="E13" s="24" t="s">
        <v>24</v>
      </c>
      <c r="F13" s="32"/>
      <c r="G13" s="32"/>
      <c r="H13" s="32"/>
      <c r="I13" s="104" t="s">
        <v>25</v>
      </c>
      <c r="J13" s="24" t="s">
        <v>1</v>
      </c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6.9" customHeight="1">
      <c r="A14" s="32"/>
      <c r="B14" s="33"/>
      <c r="C14" s="32"/>
      <c r="D14" s="32"/>
      <c r="E14" s="32"/>
      <c r="F14" s="32"/>
      <c r="G14" s="32"/>
      <c r="H14" s="32"/>
      <c r="I14" s="103"/>
      <c r="J14" s="32"/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2" customHeight="1">
      <c r="A15" s="32"/>
      <c r="B15" s="33"/>
      <c r="C15" s="32"/>
      <c r="D15" s="26" t="s">
        <v>26</v>
      </c>
      <c r="E15" s="32"/>
      <c r="F15" s="32"/>
      <c r="G15" s="32"/>
      <c r="H15" s="32"/>
      <c r="I15" s="104" t="s">
        <v>23</v>
      </c>
      <c r="J15" s="27" t="str">
        <f>'Rekapitulácia stavby'!AN13</f>
        <v>Vyplň údaj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18" customHeight="1">
      <c r="A16" s="32"/>
      <c r="B16" s="33"/>
      <c r="C16" s="32"/>
      <c r="D16" s="32"/>
      <c r="E16" s="265" t="str">
        <f>'Rekapitulácia stavby'!E14</f>
        <v>Vyplň údaj</v>
      </c>
      <c r="F16" s="235"/>
      <c r="G16" s="235"/>
      <c r="H16" s="235"/>
      <c r="I16" s="104" t="s">
        <v>25</v>
      </c>
      <c r="J16" s="27" t="str">
        <f>'Rekapitulácia stavby'!AN14</f>
        <v>Vyplň údaj</v>
      </c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6.9" customHeight="1">
      <c r="A17" s="32"/>
      <c r="B17" s="33"/>
      <c r="C17" s="32"/>
      <c r="D17" s="32"/>
      <c r="E17" s="32"/>
      <c r="F17" s="32"/>
      <c r="G17" s="32"/>
      <c r="H17" s="32"/>
      <c r="I17" s="103"/>
      <c r="J17" s="32"/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2" customHeight="1">
      <c r="A18" s="32"/>
      <c r="B18" s="33"/>
      <c r="C18" s="32"/>
      <c r="D18" s="26" t="s">
        <v>28</v>
      </c>
      <c r="E18" s="32"/>
      <c r="F18" s="32"/>
      <c r="G18" s="32"/>
      <c r="H18" s="32"/>
      <c r="I18" s="104" t="s">
        <v>23</v>
      </c>
      <c r="J18" s="24" t="s">
        <v>29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18" customHeight="1">
      <c r="A19" s="32"/>
      <c r="B19" s="33"/>
      <c r="C19" s="32"/>
      <c r="D19" s="32"/>
      <c r="E19" s="24" t="s">
        <v>30</v>
      </c>
      <c r="F19" s="32"/>
      <c r="G19" s="32"/>
      <c r="H19" s="32"/>
      <c r="I19" s="104" t="s">
        <v>25</v>
      </c>
      <c r="J19" s="24" t="s">
        <v>1</v>
      </c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6.9" customHeight="1">
      <c r="A20" s="32"/>
      <c r="B20" s="33"/>
      <c r="C20" s="32"/>
      <c r="D20" s="32"/>
      <c r="E20" s="32"/>
      <c r="F20" s="32"/>
      <c r="G20" s="32"/>
      <c r="H20" s="32"/>
      <c r="I20" s="103"/>
      <c r="J20" s="32"/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2" customHeight="1">
      <c r="A21" s="32"/>
      <c r="B21" s="33"/>
      <c r="C21" s="32"/>
      <c r="D21" s="26" t="s">
        <v>33</v>
      </c>
      <c r="E21" s="32"/>
      <c r="F21" s="32"/>
      <c r="G21" s="32"/>
      <c r="H21" s="32"/>
      <c r="I21" s="104" t="s">
        <v>23</v>
      </c>
      <c r="J21" s="24" t="s">
        <v>29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18" customHeight="1">
      <c r="A22" s="32"/>
      <c r="B22" s="33"/>
      <c r="C22" s="32"/>
      <c r="D22" s="32"/>
      <c r="E22" s="24" t="s">
        <v>30</v>
      </c>
      <c r="F22" s="32"/>
      <c r="G22" s="32"/>
      <c r="H22" s="32"/>
      <c r="I22" s="104" t="s">
        <v>25</v>
      </c>
      <c r="J22" s="24" t="s">
        <v>1</v>
      </c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6.9" customHeight="1">
      <c r="A23" s="32"/>
      <c r="B23" s="33"/>
      <c r="C23" s="32"/>
      <c r="D23" s="32"/>
      <c r="E23" s="32"/>
      <c r="F23" s="32"/>
      <c r="G23" s="32"/>
      <c r="H23" s="32"/>
      <c r="I23" s="103"/>
      <c r="J23" s="32"/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2" customHeight="1">
      <c r="A24" s="32"/>
      <c r="B24" s="33"/>
      <c r="C24" s="32"/>
      <c r="D24" s="26" t="s">
        <v>34</v>
      </c>
      <c r="E24" s="32"/>
      <c r="F24" s="32"/>
      <c r="G24" s="32"/>
      <c r="H24" s="32"/>
      <c r="I24" s="103"/>
      <c r="J24" s="32"/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8" customFormat="1" ht="16.5" customHeight="1">
      <c r="A25" s="105"/>
      <c r="B25" s="106"/>
      <c r="C25" s="105"/>
      <c r="D25" s="105"/>
      <c r="E25" s="239" t="s">
        <v>1</v>
      </c>
      <c r="F25" s="239"/>
      <c r="G25" s="239"/>
      <c r="H25" s="239"/>
      <c r="I25" s="107"/>
      <c r="J25" s="105"/>
      <c r="K25" s="105"/>
      <c r="L25" s="108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</row>
    <row r="26" spans="1:31" s="2" customFormat="1" ht="6.9" customHeight="1">
      <c r="A26" s="32"/>
      <c r="B26" s="33"/>
      <c r="C26" s="32"/>
      <c r="D26" s="32"/>
      <c r="E26" s="32"/>
      <c r="F26" s="32"/>
      <c r="G26" s="32"/>
      <c r="H26" s="32"/>
      <c r="I26" s="103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2" customFormat="1" ht="6.9" customHeight="1">
      <c r="A27" s="32"/>
      <c r="B27" s="33"/>
      <c r="C27" s="32"/>
      <c r="D27" s="66"/>
      <c r="E27" s="66"/>
      <c r="F27" s="66"/>
      <c r="G27" s="66"/>
      <c r="H27" s="66"/>
      <c r="I27" s="109"/>
      <c r="J27" s="66"/>
      <c r="K27" s="66"/>
      <c r="L27" s="4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s="2" customFormat="1" ht="14.4" customHeight="1">
      <c r="A28" s="32"/>
      <c r="B28" s="33"/>
      <c r="C28" s="32"/>
      <c r="D28" s="24" t="s">
        <v>94</v>
      </c>
      <c r="E28" s="32"/>
      <c r="F28" s="32"/>
      <c r="G28" s="32"/>
      <c r="H28" s="32"/>
      <c r="I28" s="103"/>
      <c r="J28" s="31">
        <f>J94</f>
        <v>0</v>
      </c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14.4" customHeight="1">
      <c r="A29" s="32"/>
      <c r="B29" s="33"/>
      <c r="C29" s="32"/>
      <c r="D29" s="30" t="s">
        <v>87</v>
      </c>
      <c r="E29" s="32"/>
      <c r="F29" s="32"/>
      <c r="G29" s="32"/>
      <c r="H29" s="32"/>
      <c r="I29" s="103"/>
      <c r="J29" s="31">
        <f>J109</f>
        <v>0</v>
      </c>
      <c r="K29" s="32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10" t="s">
        <v>37</v>
      </c>
      <c r="E30" s="32"/>
      <c r="F30" s="32"/>
      <c r="G30" s="32"/>
      <c r="H30" s="32"/>
      <c r="I30" s="103"/>
      <c r="J30" s="71">
        <f>ROUND(J28 + J29, 2)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" customHeight="1">
      <c r="A31" s="32"/>
      <c r="B31" s="33"/>
      <c r="C31" s="32"/>
      <c r="D31" s="66"/>
      <c r="E31" s="66"/>
      <c r="F31" s="66"/>
      <c r="G31" s="66"/>
      <c r="H31" s="66"/>
      <c r="I31" s="109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" customHeight="1">
      <c r="A32" s="32"/>
      <c r="B32" s="33"/>
      <c r="C32" s="32"/>
      <c r="D32" s="32"/>
      <c r="E32" s="32"/>
      <c r="F32" s="36" t="s">
        <v>39</v>
      </c>
      <c r="G32" s="32"/>
      <c r="H32" s="32"/>
      <c r="I32" s="111" t="s">
        <v>38</v>
      </c>
      <c r="J32" s="36" t="s">
        <v>40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" customHeight="1">
      <c r="A33" s="32"/>
      <c r="B33" s="33"/>
      <c r="C33" s="32"/>
      <c r="D33" s="112" t="s">
        <v>41</v>
      </c>
      <c r="E33" s="26" t="s">
        <v>42</v>
      </c>
      <c r="F33" s="113">
        <f>ROUND((SUM(BE109:BE116) + SUM(BE134:BE252)),  2)</f>
        <v>0</v>
      </c>
      <c r="G33" s="32"/>
      <c r="H33" s="32"/>
      <c r="I33" s="114">
        <v>0.2</v>
      </c>
      <c r="J33" s="113">
        <f>ROUND(((SUM(BE109:BE116) + SUM(BE134:BE252))*I33),  2)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" customHeight="1">
      <c r="A34" s="32"/>
      <c r="B34" s="33"/>
      <c r="C34" s="32"/>
      <c r="D34" s="32"/>
      <c r="E34" s="26" t="s">
        <v>43</v>
      </c>
      <c r="F34" s="113">
        <f>ROUND((SUM(BF109:BF116) + SUM(BF134:BF252)),  2)</f>
        <v>0</v>
      </c>
      <c r="G34" s="32"/>
      <c r="H34" s="32"/>
      <c r="I34" s="114">
        <v>0.2</v>
      </c>
      <c r="J34" s="113">
        <f>ROUND(((SUM(BF109:BF116) + SUM(BF134:BF252))*I34),  2)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" hidden="1" customHeight="1">
      <c r="A35" s="32"/>
      <c r="B35" s="33"/>
      <c r="C35" s="32"/>
      <c r="D35" s="32"/>
      <c r="E35" s="26" t="s">
        <v>44</v>
      </c>
      <c r="F35" s="113">
        <f>ROUND((SUM(BG109:BG116) + SUM(BG134:BG252)),  2)</f>
        <v>0</v>
      </c>
      <c r="G35" s="32"/>
      <c r="H35" s="32"/>
      <c r="I35" s="114">
        <v>0.2</v>
      </c>
      <c r="J35" s="113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" hidden="1" customHeight="1">
      <c r="A36" s="32"/>
      <c r="B36" s="33"/>
      <c r="C36" s="32"/>
      <c r="D36" s="32"/>
      <c r="E36" s="26" t="s">
        <v>45</v>
      </c>
      <c r="F36" s="113">
        <f>ROUND((SUM(BH109:BH116) + SUM(BH134:BH252)),  2)</f>
        <v>0</v>
      </c>
      <c r="G36" s="32"/>
      <c r="H36" s="32"/>
      <c r="I36" s="114">
        <v>0.2</v>
      </c>
      <c r="J36" s="113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" hidden="1" customHeight="1">
      <c r="A37" s="32"/>
      <c r="B37" s="33"/>
      <c r="C37" s="32"/>
      <c r="D37" s="32"/>
      <c r="E37" s="26" t="s">
        <v>46</v>
      </c>
      <c r="F37" s="113">
        <f>ROUND((SUM(BI109:BI116) + SUM(BI134:BI252)),  2)</f>
        <v>0</v>
      </c>
      <c r="G37" s="32"/>
      <c r="H37" s="32"/>
      <c r="I37" s="114">
        <v>0</v>
      </c>
      <c r="J37" s="113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" customHeight="1">
      <c r="A38" s="32"/>
      <c r="B38" s="33"/>
      <c r="C38" s="32"/>
      <c r="D38" s="32"/>
      <c r="E38" s="32"/>
      <c r="F38" s="32"/>
      <c r="G38" s="32"/>
      <c r="H38" s="32"/>
      <c r="I38" s="103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98"/>
      <c r="D39" s="115" t="s">
        <v>47</v>
      </c>
      <c r="E39" s="60"/>
      <c r="F39" s="60"/>
      <c r="G39" s="116" t="s">
        <v>48</v>
      </c>
      <c r="H39" s="117" t="s">
        <v>49</v>
      </c>
      <c r="I39" s="118"/>
      <c r="J39" s="119">
        <f>SUM(J30:J37)</f>
        <v>0</v>
      </c>
      <c r="K39" s="120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2" customHeight="1">
      <c r="A40" s="32"/>
      <c r="B40" s="33"/>
      <c r="C40" s="32"/>
      <c r="D40" s="32"/>
      <c r="E40" s="32"/>
      <c r="F40" s="32"/>
      <c r="G40" s="32"/>
      <c r="H40" s="32"/>
      <c r="I40" s="103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" hidden="1" customHeight="1">
      <c r="B41" s="19"/>
      <c r="I41" s="100"/>
      <c r="L41" s="19"/>
    </row>
    <row r="42" spans="1:31" s="1" customFormat="1" ht="14.4" hidden="1" customHeight="1">
      <c r="B42" s="19"/>
      <c r="I42" s="100"/>
      <c r="L42" s="19"/>
    </row>
    <row r="43" spans="1:31" s="1" customFormat="1" ht="14.4" hidden="1" customHeight="1">
      <c r="B43" s="19"/>
      <c r="I43" s="100"/>
      <c r="L43" s="19"/>
    </row>
    <row r="44" spans="1:31" s="1" customFormat="1" ht="14.4" hidden="1" customHeight="1">
      <c r="B44" s="19"/>
      <c r="I44" s="100"/>
      <c r="L44" s="19"/>
    </row>
    <row r="45" spans="1:31" s="1" customFormat="1" ht="14.4" hidden="1" customHeight="1">
      <c r="B45" s="19"/>
      <c r="I45" s="100"/>
      <c r="L45" s="19"/>
    </row>
    <row r="46" spans="1:31" s="1" customFormat="1" ht="14.4" hidden="1" customHeight="1">
      <c r="B46" s="19"/>
      <c r="I46" s="100"/>
      <c r="L46" s="19"/>
    </row>
    <row r="47" spans="1:31" s="1" customFormat="1" ht="14.4" hidden="1" customHeight="1">
      <c r="B47" s="19"/>
      <c r="I47" s="100"/>
      <c r="L47" s="19"/>
    </row>
    <row r="48" spans="1:31" s="1" customFormat="1" ht="14.4" hidden="1" customHeight="1">
      <c r="B48" s="19"/>
      <c r="I48" s="100"/>
      <c r="L48" s="19"/>
    </row>
    <row r="49" spans="1:31" s="1" customFormat="1" ht="14.4" hidden="1" customHeight="1">
      <c r="B49" s="19"/>
      <c r="I49" s="100"/>
      <c r="L49" s="19"/>
    </row>
    <row r="50" spans="1:31" s="2" customFormat="1" ht="14.4" customHeight="1">
      <c r="B50" s="42"/>
      <c r="D50" s="43" t="s">
        <v>50</v>
      </c>
      <c r="E50" s="44"/>
      <c r="F50" s="44"/>
      <c r="G50" s="43" t="s">
        <v>51</v>
      </c>
      <c r="H50" s="44"/>
      <c r="I50" s="121"/>
      <c r="J50" s="44"/>
      <c r="K50" s="44"/>
      <c r="L50" s="42"/>
    </row>
    <row r="51" spans="1:31" ht="10.199999999999999">
      <c r="B51" s="19"/>
      <c r="L51" s="19"/>
    </row>
    <row r="52" spans="1:31" ht="10.199999999999999">
      <c r="B52" s="19"/>
      <c r="L52" s="19"/>
    </row>
    <row r="53" spans="1:31" ht="10.199999999999999">
      <c r="B53" s="19"/>
      <c r="L53" s="19"/>
    </row>
    <row r="54" spans="1:31" ht="10.199999999999999">
      <c r="B54" s="19"/>
      <c r="L54" s="19"/>
    </row>
    <row r="55" spans="1:31" ht="10.199999999999999">
      <c r="B55" s="19"/>
      <c r="L55" s="19"/>
    </row>
    <row r="56" spans="1:31" ht="10.199999999999999">
      <c r="B56" s="19"/>
      <c r="L56" s="19"/>
    </row>
    <row r="57" spans="1:31" ht="10.199999999999999">
      <c r="B57" s="19"/>
      <c r="L57" s="19"/>
    </row>
    <row r="58" spans="1:31" ht="10.199999999999999">
      <c r="B58" s="19"/>
      <c r="L58" s="19"/>
    </row>
    <row r="59" spans="1:31" ht="10.199999999999999">
      <c r="B59" s="19"/>
      <c r="L59" s="19"/>
    </row>
    <row r="60" spans="1:31" ht="10.199999999999999">
      <c r="B60" s="19"/>
      <c r="L60" s="19"/>
    </row>
    <row r="61" spans="1:31" s="2" customFormat="1" ht="13.2">
      <c r="A61" s="32"/>
      <c r="B61" s="33"/>
      <c r="C61" s="32"/>
      <c r="D61" s="45" t="s">
        <v>52</v>
      </c>
      <c r="E61" s="35"/>
      <c r="F61" s="122" t="s">
        <v>53</v>
      </c>
      <c r="G61" s="45" t="s">
        <v>52</v>
      </c>
      <c r="H61" s="35"/>
      <c r="I61" s="123"/>
      <c r="J61" s="124" t="s">
        <v>53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t="10.199999999999999">
      <c r="B62" s="19"/>
      <c r="L62" s="19"/>
    </row>
    <row r="63" spans="1:31" ht="10.199999999999999">
      <c r="B63" s="19"/>
      <c r="L63" s="19"/>
    </row>
    <row r="64" spans="1:31" ht="10.199999999999999">
      <c r="B64" s="19"/>
      <c r="L64" s="19"/>
    </row>
    <row r="65" spans="1:31" s="2" customFormat="1" ht="13.2">
      <c r="A65" s="32"/>
      <c r="B65" s="33"/>
      <c r="C65" s="32"/>
      <c r="D65" s="43" t="s">
        <v>54</v>
      </c>
      <c r="E65" s="46"/>
      <c r="F65" s="46"/>
      <c r="G65" s="43" t="s">
        <v>55</v>
      </c>
      <c r="H65" s="46"/>
      <c r="I65" s="125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0.199999999999999">
      <c r="B66" s="19"/>
      <c r="L66" s="19"/>
    </row>
    <row r="67" spans="1:31" ht="10.199999999999999">
      <c r="B67" s="19"/>
      <c r="L67" s="19"/>
    </row>
    <row r="68" spans="1:31" ht="10.199999999999999">
      <c r="B68" s="19"/>
      <c r="L68" s="19"/>
    </row>
    <row r="69" spans="1:31" ht="10.199999999999999">
      <c r="B69" s="19"/>
      <c r="L69" s="19"/>
    </row>
    <row r="70" spans="1:31" ht="10.199999999999999">
      <c r="B70" s="19"/>
      <c r="L70" s="19"/>
    </row>
    <row r="71" spans="1:31" ht="10.199999999999999">
      <c r="B71" s="19"/>
      <c r="L71" s="19"/>
    </row>
    <row r="72" spans="1:31" ht="10.199999999999999">
      <c r="B72" s="19"/>
      <c r="L72" s="19"/>
    </row>
    <row r="73" spans="1:31" ht="10.199999999999999">
      <c r="B73" s="19"/>
      <c r="L73" s="19"/>
    </row>
    <row r="74" spans="1:31" ht="10.199999999999999">
      <c r="B74" s="19"/>
      <c r="L74" s="19"/>
    </row>
    <row r="75" spans="1:31" ht="10.199999999999999">
      <c r="B75" s="19"/>
      <c r="L75" s="19"/>
    </row>
    <row r="76" spans="1:31" s="2" customFormat="1" ht="13.2">
      <c r="A76" s="32"/>
      <c r="B76" s="33"/>
      <c r="C76" s="32"/>
      <c r="D76" s="45" t="s">
        <v>52</v>
      </c>
      <c r="E76" s="35"/>
      <c r="F76" s="122" t="s">
        <v>53</v>
      </c>
      <c r="G76" s="45" t="s">
        <v>52</v>
      </c>
      <c r="H76" s="35"/>
      <c r="I76" s="123"/>
      <c r="J76" s="124" t="s">
        <v>53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" customHeight="1">
      <c r="A77" s="32"/>
      <c r="B77" s="47"/>
      <c r="C77" s="48"/>
      <c r="D77" s="48"/>
      <c r="E77" s="48"/>
      <c r="F77" s="48"/>
      <c r="G77" s="48"/>
      <c r="H77" s="48"/>
      <c r="I77" s="126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" customHeight="1">
      <c r="A81" s="32"/>
      <c r="B81" s="49"/>
      <c r="C81" s="50"/>
      <c r="D81" s="50"/>
      <c r="E81" s="50"/>
      <c r="F81" s="50"/>
      <c r="G81" s="50"/>
      <c r="H81" s="50"/>
      <c r="I81" s="127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" customHeight="1">
      <c r="A82" s="32"/>
      <c r="B82" s="33"/>
      <c r="C82" s="20" t="s">
        <v>95</v>
      </c>
      <c r="D82" s="32"/>
      <c r="E82" s="32"/>
      <c r="F82" s="32"/>
      <c r="G82" s="32"/>
      <c r="H82" s="32"/>
      <c r="I82" s="103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" customHeight="1">
      <c r="A83" s="32"/>
      <c r="B83" s="33"/>
      <c r="C83" s="32"/>
      <c r="D83" s="32"/>
      <c r="E83" s="32"/>
      <c r="F83" s="32"/>
      <c r="G83" s="32"/>
      <c r="H83" s="32"/>
      <c r="I83" s="103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6" t="s">
        <v>14</v>
      </c>
      <c r="D84" s="32"/>
      <c r="E84" s="32"/>
      <c r="F84" s="32"/>
      <c r="G84" s="32"/>
      <c r="H84" s="32"/>
      <c r="I84" s="103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42" t="str">
        <f>E7</f>
        <v>Drevené prístrešky na cyklotrase s príslušenstvom (1,2,3)</v>
      </c>
      <c r="F85" s="264"/>
      <c r="G85" s="264"/>
      <c r="H85" s="264"/>
      <c r="I85" s="103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6.9" customHeight="1">
      <c r="A86" s="32"/>
      <c r="B86" s="33"/>
      <c r="C86" s="32"/>
      <c r="D86" s="32"/>
      <c r="E86" s="32"/>
      <c r="F86" s="32"/>
      <c r="G86" s="32"/>
      <c r="H86" s="32"/>
      <c r="I86" s="103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2" customHeight="1">
      <c r="A87" s="32"/>
      <c r="B87" s="33"/>
      <c r="C87" s="26" t="s">
        <v>18</v>
      </c>
      <c r="D87" s="32"/>
      <c r="E87" s="32"/>
      <c r="F87" s="24" t="str">
        <f>F10</f>
        <v>Spišská Belá</v>
      </c>
      <c r="G87" s="32"/>
      <c r="H87" s="32"/>
      <c r="I87" s="104" t="s">
        <v>20</v>
      </c>
      <c r="J87" s="55" t="str">
        <f>IF(J10="","",J10)</f>
        <v>3. 5. 2020</v>
      </c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" customHeight="1">
      <c r="A88" s="32"/>
      <c r="B88" s="33"/>
      <c r="C88" s="32"/>
      <c r="D88" s="32"/>
      <c r="E88" s="32"/>
      <c r="F88" s="32"/>
      <c r="G88" s="32"/>
      <c r="H88" s="32"/>
      <c r="I88" s="103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5.15" customHeight="1">
      <c r="A89" s="32"/>
      <c r="B89" s="33"/>
      <c r="C89" s="26" t="s">
        <v>22</v>
      </c>
      <c r="D89" s="32"/>
      <c r="E89" s="32"/>
      <c r="F89" s="24" t="str">
        <f>E13</f>
        <v>Mesto Spišská Belá</v>
      </c>
      <c r="G89" s="32"/>
      <c r="H89" s="32"/>
      <c r="I89" s="104" t="s">
        <v>28</v>
      </c>
      <c r="J89" s="267" t="str">
        <f>E19</f>
        <v>Ing. Jozef Trebuňa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15.15" customHeight="1">
      <c r="A90" s="32"/>
      <c r="B90" s="33"/>
      <c r="C90" s="26" t="s">
        <v>26</v>
      </c>
      <c r="D90" s="32"/>
      <c r="E90" s="32"/>
      <c r="F90" s="24" t="str">
        <f>IF(E16="","",E16)</f>
        <v>Vyplň údaj</v>
      </c>
      <c r="G90" s="32"/>
      <c r="H90" s="32"/>
      <c r="I90" s="104" t="s">
        <v>33</v>
      </c>
      <c r="J90" s="267" t="str">
        <f>E22</f>
        <v>Ing. Jozef Trebuňa</v>
      </c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0.35" customHeight="1">
      <c r="A91" s="32"/>
      <c r="B91" s="33"/>
      <c r="C91" s="32"/>
      <c r="D91" s="32"/>
      <c r="E91" s="32"/>
      <c r="F91" s="32"/>
      <c r="G91" s="32"/>
      <c r="H91" s="32"/>
      <c r="I91" s="103"/>
      <c r="J91" s="32"/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29.25" customHeight="1">
      <c r="A92" s="32"/>
      <c r="B92" s="33"/>
      <c r="C92" s="128" t="s">
        <v>96</v>
      </c>
      <c r="D92" s="98"/>
      <c r="E92" s="98"/>
      <c r="F92" s="98"/>
      <c r="G92" s="98"/>
      <c r="H92" s="98"/>
      <c r="I92" s="129"/>
      <c r="J92" s="130" t="s">
        <v>97</v>
      </c>
      <c r="K92" s="98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103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2.8" customHeight="1">
      <c r="A94" s="32"/>
      <c r="B94" s="33"/>
      <c r="C94" s="131" t="s">
        <v>98</v>
      </c>
      <c r="D94" s="32"/>
      <c r="E94" s="32"/>
      <c r="F94" s="32"/>
      <c r="G94" s="32"/>
      <c r="H94" s="32"/>
      <c r="I94" s="103"/>
      <c r="J94" s="71">
        <f>J134</f>
        <v>0</v>
      </c>
      <c r="K94" s="32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U94" s="16" t="s">
        <v>99</v>
      </c>
    </row>
    <row r="95" spans="1:47" s="9" customFormat="1" ht="24.9" customHeight="1">
      <c r="B95" s="132"/>
      <c r="D95" s="133" t="s">
        <v>100</v>
      </c>
      <c r="E95" s="134"/>
      <c r="F95" s="134"/>
      <c r="G95" s="134"/>
      <c r="H95" s="134"/>
      <c r="I95" s="135"/>
      <c r="J95" s="136">
        <f>J135</f>
        <v>0</v>
      </c>
      <c r="L95" s="132"/>
    </row>
    <row r="96" spans="1:47" s="10" customFormat="1" ht="19.95" customHeight="1">
      <c r="B96" s="137"/>
      <c r="D96" s="138" t="s">
        <v>101</v>
      </c>
      <c r="E96" s="139"/>
      <c r="F96" s="139"/>
      <c r="G96" s="139"/>
      <c r="H96" s="139"/>
      <c r="I96" s="140"/>
      <c r="J96" s="141">
        <f>J136</f>
        <v>0</v>
      </c>
      <c r="L96" s="137"/>
    </row>
    <row r="97" spans="1:65" s="10" customFormat="1" ht="19.95" customHeight="1">
      <c r="B97" s="137"/>
      <c r="D97" s="138" t="s">
        <v>102</v>
      </c>
      <c r="E97" s="139"/>
      <c r="F97" s="139"/>
      <c r="G97" s="139"/>
      <c r="H97" s="139"/>
      <c r="I97" s="140"/>
      <c r="J97" s="141">
        <f>J162</f>
        <v>0</v>
      </c>
      <c r="L97" s="137"/>
    </row>
    <row r="98" spans="1:65" s="10" customFormat="1" ht="19.95" customHeight="1">
      <c r="B98" s="137"/>
      <c r="D98" s="138" t="s">
        <v>103</v>
      </c>
      <c r="E98" s="139"/>
      <c r="F98" s="139"/>
      <c r="G98" s="139"/>
      <c r="H98" s="139"/>
      <c r="I98" s="140"/>
      <c r="J98" s="141">
        <f>J183</f>
        <v>0</v>
      </c>
      <c r="L98" s="137"/>
    </row>
    <row r="99" spans="1:65" s="10" customFormat="1" ht="19.95" customHeight="1">
      <c r="B99" s="137"/>
      <c r="D99" s="138" t="s">
        <v>104</v>
      </c>
      <c r="E99" s="139"/>
      <c r="F99" s="139"/>
      <c r="G99" s="139"/>
      <c r="H99" s="139"/>
      <c r="I99" s="140"/>
      <c r="J99" s="141">
        <f>J192</f>
        <v>0</v>
      </c>
      <c r="L99" s="137"/>
    </row>
    <row r="100" spans="1:65" s="10" customFormat="1" ht="19.95" customHeight="1">
      <c r="B100" s="137"/>
      <c r="D100" s="138" t="s">
        <v>105</v>
      </c>
      <c r="E100" s="139"/>
      <c r="F100" s="139"/>
      <c r="G100" s="139"/>
      <c r="H100" s="139"/>
      <c r="I100" s="140"/>
      <c r="J100" s="141">
        <f>J198</f>
        <v>0</v>
      </c>
      <c r="L100" s="137"/>
    </row>
    <row r="101" spans="1:65" s="9" customFormat="1" ht="24.9" customHeight="1">
      <c r="B101" s="132"/>
      <c r="D101" s="133" t="s">
        <v>106</v>
      </c>
      <c r="E101" s="134"/>
      <c r="F101" s="134"/>
      <c r="G101" s="134"/>
      <c r="H101" s="134"/>
      <c r="I101" s="135"/>
      <c r="J101" s="136">
        <f>J201</f>
        <v>0</v>
      </c>
      <c r="L101" s="132"/>
    </row>
    <row r="102" spans="1:65" s="10" customFormat="1" ht="19.95" customHeight="1">
      <c r="B102" s="137"/>
      <c r="D102" s="138" t="s">
        <v>107</v>
      </c>
      <c r="E102" s="139"/>
      <c r="F102" s="139"/>
      <c r="G102" s="139"/>
      <c r="H102" s="139"/>
      <c r="I102" s="140"/>
      <c r="J102" s="141">
        <f>J202</f>
        <v>0</v>
      </c>
      <c r="L102" s="137"/>
    </row>
    <row r="103" spans="1:65" s="10" customFormat="1" ht="19.95" customHeight="1">
      <c r="B103" s="137"/>
      <c r="D103" s="138" t="s">
        <v>108</v>
      </c>
      <c r="E103" s="139"/>
      <c r="F103" s="139"/>
      <c r="G103" s="139"/>
      <c r="H103" s="139"/>
      <c r="I103" s="140"/>
      <c r="J103" s="141">
        <f>J222</f>
        <v>0</v>
      </c>
      <c r="L103" s="137"/>
    </row>
    <row r="104" spans="1:65" s="10" customFormat="1" ht="19.95" customHeight="1">
      <c r="B104" s="137"/>
      <c r="D104" s="138" t="s">
        <v>109</v>
      </c>
      <c r="E104" s="139"/>
      <c r="F104" s="139"/>
      <c r="G104" s="139"/>
      <c r="H104" s="139"/>
      <c r="I104" s="140"/>
      <c r="J104" s="141">
        <f>J229</f>
        <v>0</v>
      </c>
      <c r="L104" s="137"/>
    </row>
    <row r="105" spans="1:65" s="10" customFormat="1" ht="19.95" customHeight="1">
      <c r="B105" s="137"/>
      <c r="D105" s="138" t="s">
        <v>110</v>
      </c>
      <c r="E105" s="139"/>
      <c r="F105" s="139"/>
      <c r="G105" s="139"/>
      <c r="H105" s="139"/>
      <c r="I105" s="140"/>
      <c r="J105" s="141">
        <f>J233</f>
        <v>0</v>
      </c>
      <c r="L105" s="137"/>
    </row>
    <row r="106" spans="1:65" s="10" customFormat="1" ht="19.95" customHeight="1">
      <c r="B106" s="137"/>
      <c r="D106" s="138" t="s">
        <v>111</v>
      </c>
      <c r="E106" s="139"/>
      <c r="F106" s="139"/>
      <c r="G106" s="139"/>
      <c r="H106" s="139"/>
      <c r="I106" s="140"/>
      <c r="J106" s="141">
        <f>J246</f>
        <v>0</v>
      </c>
      <c r="L106" s="137"/>
    </row>
    <row r="107" spans="1:65" s="2" customFormat="1" ht="21.75" customHeight="1">
      <c r="A107" s="32"/>
      <c r="B107" s="33"/>
      <c r="C107" s="32"/>
      <c r="D107" s="32"/>
      <c r="E107" s="32"/>
      <c r="F107" s="32"/>
      <c r="G107" s="32"/>
      <c r="H107" s="32"/>
      <c r="I107" s="103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65" s="2" customFormat="1" ht="6.9" customHeight="1">
      <c r="A108" s="32"/>
      <c r="B108" s="33"/>
      <c r="C108" s="32"/>
      <c r="D108" s="32"/>
      <c r="E108" s="32"/>
      <c r="F108" s="32"/>
      <c r="G108" s="32"/>
      <c r="H108" s="32"/>
      <c r="I108" s="103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65" s="2" customFormat="1" ht="29.25" customHeight="1">
      <c r="A109" s="32"/>
      <c r="B109" s="33"/>
      <c r="C109" s="131" t="s">
        <v>112</v>
      </c>
      <c r="D109" s="32"/>
      <c r="E109" s="32"/>
      <c r="F109" s="32"/>
      <c r="G109" s="32"/>
      <c r="H109" s="32"/>
      <c r="I109" s="103"/>
      <c r="J109" s="142">
        <f>ROUND(J110 + J111 + J112 + J113 + J114 + J115,2)</f>
        <v>0</v>
      </c>
      <c r="K109" s="32"/>
      <c r="L109" s="42"/>
      <c r="N109" s="143" t="s">
        <v>41</v>
      </c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65" s="2" customFormat="1" ht="18" customHeight="1">
      <c r="A110" s="32"/>
      <c r="B110" s="144"/>
      <c r="C110" s="103"/>
      <c r="D110" s="232" t="s">
        <v>113</v>
      </c>
      <c r="E110" s="266"/>
      <c r="F110" s="266"/>
      <c r="G110" s="103"/>
      <c r="H110" s="103"/>
      <c r="I110" s="103"/>
      <c r="J110" s="89">
        <v>0</v>
      </c>
      <c r="K110" s="103"/>
      <c r="L110" s="146"/>
      <c r="M110" s="147"/>
      <c r="N110" s="148" t="s">
        <v>43</v>
      </c>
      <c r="O110" s="147"/>
      <c r="P110" s="147"/>
      <c r="Q110" s="147"/>
      <c r="R110" s="147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47"/>
      <c r="AG110" s="147"/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9" t="s">
        <v>114</v>
      </c>
      <c r="AZ110" s="147"/>
      <c r="BA110" s="147"/>
      <c r="BB110" s="147"/>
      <c r="BC110" s="147"/>
      <c r="BD110" s="147"/>
      <c r="BE110" s="150">
        <f t="shared" ref="BE110:BE115" si="0">IF(N110="základná",J110,0)</f>
        <v>0</v>
      </c>
      <c r="BF110" s="150">
        <f t="shared" ref="BF110:BF115" si="1">IF(N110="znížená",J110,0)</f>
        <v>0</v>
      </c>
      <c r="BG110" s="150">
        <f t="shared" ref="BG110:BG115" si="2">IF(N110="zákl. prenesená",J110,0)</f>
        <v>0</v>
      </c>
      <c r="BH110" s="150">
        <f t="shared" ref="BH110:BH115" si="3">IF(N110="zníž. prenesená",J110,0)</f>
        <v>0</v>
      </c>
      <c r="BI110" s="150">
        <f t="shared" ref="BI110:BI115" si="4">IF(N110="nulová",J110,0)</f>
        <v>0</v>
      </c>
      <c r="BJ110" s="149" t="s">
        <v>115</v>
      </c>
      <c r="BK110" s="147"/>
      <c r="BL110" s="147"/>
      <c r="BM110" s="147"/>
    </row>
    <row r="111" spans="1:65" s="2" customFormat="1" ht="18" customHeight="1">
      <c r="A111" s="32"/>
      <c r="B111" s="144"/>
      <c r="C111" s="103"/>
      <c r="D111" s="232" t="s">
        <v>116</v>
      </c>
      <c r="E111" s="266"/>
      <c r="F111" s="266"/>
      <c r="G111" s="103"/>
      <c r="H111" s="103"/>
      <c r="I111" s="103"/>
      <c r="J111" s="89">
        <v>0</v>
      </c>
      <c r="K111" s="103"/>
      <c r="L111" s="146"/>
      <c r="M111" s="147"/>
      <c r="N111" s="148" t="s">
        <v>43</v>
      </c>
      <c r="O111" s="147"/>
      <c r="P111" s="147"/>
      <c r="Q111" s="147"/>
      <c r="R111" s="147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47"/>
      <c r="AG111" s="147"/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9" t="s">
        <v>114</v>
      </c>
      <c r="AZ111" s="147"/>
      <c r="BA111" s="147"/>
      <c r="BB111" s="147"/>
      <c r="BC111" s="147"/>
      <c r="BD111" s="147"/>
      <c r="BE111" s="150">
        <f t="shared" si="0"/>
        <v>0</v>
      </c>
      <c r="BF111" s="150">
        <f t="shared" si="1"/>
        <v>0</v>
      </c>
      <c r="BG111" s="150">
        <f t="shared" si="2"/>
        <v>0</v>
      </c>
      <c r="BH111" s="150">
        <f t="shared" si="3"/>
        <v>0</v>
      </c>
      <c r="BI111" s="150">
        <f t="shared" si="4"/>
        <v>0</v>
      </c>
      <c r="BJ111" s="149" t="s">
        <v>115</v>
      </c>
      <c r="BK111" s="147"/>
      <c r="BL111" s="147"/>
      <c r="BM111" s="147"/>
    </row>
    <row r="112" spans="1:65" s="2" customFormat="1" ht="18" customHeight="1">
      <c r="A112" s="32"/>
      <c r="B112" s="144"/>
      <c r="C112" s="103"/>
      <c r="D112" s="232" t="s">
        <v>117</v>
      </c>
      <c r="E112" s="266"/>
      <c r="F112" s="266"/>
      <c r="G112" s="103"/>
      <c r="H112" s="103"/>
      <c r="I112" s="103"/>
      <c r="J112" s="89">
        <v>0</v>
      </c>
      <c r="K112" s="103"/>
      <c r="L112" s="146"/>
      <c r="M112" s="147"/>
      <c r="N112" s="148" t="s">
        <v>43</v>
      </c>
      <c r="O112" s="147"/>
      <c r="P112" s="147"/>
      <c r="Q112" s="147"/>
      <c r="R112" s="147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47"/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9" t="s">
        <v>114</v>
      </c>
      <c r="AZ112" s="147"/>
      <c r="BA112" s="147"/>
      <c r="BB112" s="147"/>
      <c r="BC112" s="147"/>
      <c r="BD112" s="147"/>
      <c r="BE112" s="150">
        <f t="shared" si="0"/>
        <v>0</v>
      </c>
      <c r="BF112" s="150">
        <f t="shared" si="1"/>
        <v>0</v>
      </c>
      <c r="BG112" s="150">
        <f t="shared" si="2"/>
        <v>0</v>
      </c>
      <c r="BH112" s="150">
        <f t="shared" si="3"/>
        <v>0</v>
      </c>
      <c r="BI112" s="150">
        <f t="shared" si="4"/>
        <v>0</v>
      </c>
      <c r="BJ112" s="149" t="s">
        <v>115</v>
      </c>
      <c r="BK112" s="147"/>
      <c r="BL112" s="147"/>
      <c r="BM112" s="147"/>
    </row>
    <row r="113" spans="1:65" s="2" customFormat="1" ht="18" customHeight="1">
      <c r="A113" s="32"/>
      <c r="B113" s="144"/>
      <c r="C113" s="103"/>
      <c r="D113" s="232" t="s">
        <v>118</v>
      </c>
      <c r="E113" s="266"/>
      <c r="F113" s="266"/>
      <c r="G113" s="103"/>
      <c r="H113" s="103"/>
      <c r="I113" s="103"/>
      <c r="J113" s="89">
        <v>0</v>
      </c>
      <c r="K113" s="103"/>
      <c r="L113" s="146"/>
      <c r="M113" s="147"/>
      <c r="N113" s="148" t="s">
        <v>43</v>
      </c>
      <c r="O113" s="147"/>
      <c r="P113" s="147"/>
      <c r="Q113" s="147"/>
      <c r="R113" s="147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47"/>
      <c r="AG113" s="147"/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9" t="s">
        <v>114</v>
      </c>
      <c r="AZ113" s="147"/>
      <c r="BA113" s="147"/>
      <c r="BB113" s="147"/>
      <c r="BC113" s="147"/>
      <c r="BD113" s="147"/>
      <c r="BE113" s="150">
        <f t="shared" si="0"/>
        <v>0</v>
      </c>
      <c r="BF113" s="150">
        <f t="shared" si="1"/>
        <v>0</v>
      </c>
      <c r="BG113" s="150">
        <f t="shared" si="2"/>
        <v>0</v>
      </c>
      <c r="BH113" s="150">
        <f t="shared" si="3"/>
        <v>0</v>
      </c>
      <c r="BI113" s="150">
        <f t="shared" si="4"/>
        <v>0</v>
      </c>
      <c r="BJ113" s="149" t="s">
        <v>115</v>
      </c>
      <c r="BK113" s="147"/>
      <c r="BL113" s="147"/>
      <c r="BM113" s="147"/>
    </row>
    <row r="114" spans="1:65" s="2" customFormat="1" ht="18" customHeight="1">
      <c r="A114" s="32"/>
      <c r="B114" s="144"/>
      <c r="C114" s="103"/>
      <c r="D114" s="232" t="s">
        <v>119</v>
      </c>
      <c r="E114" s="266"/>
      <c r="F114" s="266"/>
      <c r="G114" s="103"/>
      <c r="H114" s="103"/>
      <c r="I114" s="103"/>
      <c r="J114" s="89">
        <v>0</v>
      </c>
      <c r="K114" s="103"/>
      <c r="L114" s="146"/>
      <c r="M114" s="147"/>
      <c r="N114" s="148" t="s">
        <v>43</v>
      </c>
      <c r="O114" s="147"/>
      <c r="P114" s="147"/>
      <c r="Q114" s="147"/>
      <c r="R114" s="147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47"/>
      <c r="AG114" s="147"/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9" t="s">
        <v>114</v>
      </c>
      <c r="AZ114" s="147"/>
      <c r="BA114" s="147"/>
      <c r="BB114" s="147"/>
      <c r="BC114" s="147"/>
      <c r="BD114" s="147"/>
      <c r="BE114" s="150">
        <f t="shared" si="0"/>
        <v>0</v>
      </c>
      <c r="BF114" s="150">
        <f t="shared" si="1"/>
        <v>0</v>
      </c>
      <c r="BG114" s="150">
        <f t="shared" si="2"/>
        <v>0</v>
      </c>
      <c r="BH114" s="150">
        <f t="shared" si="3"/>
        <v>0</v>
      </c>
      <c r="BI114" s="150">
        <f t="shared" si="4"/>
        <v>0</v>
      </c>
      <c r="BJ114" s="149" t="s">
        <v>115</v>
      </c>
      <c r="BK114" s="147"/>
      <c r="BL114" s="147"/>
      <c r="BM114" s="147"/>
    </row>
    <row r="115" spans="1:65" s="2" customFormat="1" ht="18" customHeight="1">
      <c r="A115" s="32"/>
      <c r="B115" s="144"/>
      <c r="C115" s="103"/>
      <c r="D115" s="145" t="s">
        <v>120</v>
      </c>
      <c r="E115" s="103"/>
      <c r="F115" s="103"/>
      <c r="G115" s="103"/>
      <c r="H115" s="103"/>
      <c r="I115" s="103"/>
      <c r="J115" s="89">
        <f>ROUND(J28*T115,2)</f>
        <v>0</v>
      </c>
      <c r="K115" s="103"/>
      <c r="L115" s="146"/>
      <c r="M115" s="147"/>
      <c r="N115" s="148" t="s">
        <v>43</v>
      </c>
      <c r="O115" s="147"/>
      <c r="P115" s="147"/>
      <c r="Q115" s="147"/>
      <c r="R115" s="147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47"/>
      <c r="AG115" s="147"/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9" t="s">
        <v>121</v>
      </c>
      <c r="AZ115" s="147"/>
      <c r="BA115" s="147"/>
      <c r="BB115" s="147"/>
      <c r="BC115" s="147"/>
      <c r="BD115" s="147"/>
      <c r="BE115" s="150">
        <f t="shared" si="0"/>
        <v>0</v>
      </c>
      <c r="BF115" s="150">
        <f t="shared" si="1"/>
        <v>0</v>
      </c>
      <c r="BG115" s="150">
        <f t="shared" si="2"/>
        <v>0</v>
      </c>
      <c r="BH115" s="150">
        <f t="shared" si="3"/>
        <v>0</v>
      </c>
      <c r="BI115" s="150">
        <f t="shared" si="4"/>
        <v>0</v>
      </c>
      <c r="BJ115" s="149" t="s">
        <v>115</v>
      </c>
      <c r="BK115" s="147"/>
      <c r="BL115" s="147"/>
      <c r="BM115" s="147"/>
    </row>
    <row r="116" spans="1:65" s="2" customFormat="1" ht="10.199999999999999">
      <c r="A116" s="32"/>
      <c r="B116" s="33"/>
      <c r="C116" s="32"/>
      <c r="D116" s="32"/>
      <c r="E116" s="32"/>
      <c r="F116" s="32"/>
      <c r="G116" s="32"/>
      <c r="H116" s="32"/>
      <c r="I116" s="103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29.25" customHeight="1">
      <c r="A117" s="32"/>
      <c r="B117" s="33"/>
      <c r="C117" s="97" t="s">
        <v>92</v>
      </c>
      <c r="D117" s="98"/>
      <c r="E117" s="98"/>
      <c r="F117" s="98"/>
      <c r="G117" s="98"/>
      <c r="H117" s="98"/>
      <c r="I117" s="129"/>
      <c r="J117" s="99">
        <f>ROUND(J94+J109,2)</f>
        <v>0</v>
      </c>
      <c r="K117" s="98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" customHeight="1">
      <c r="A118" s="32"/>
      <c r="B118" s="47"/>
      <c r="C118" s="48"/>
      <c r="D118" s="48"/>
      <c r="E118" s="48"/>
      <c r="F118" s="48"/>
      <c r="G118" s="48"/>
      <c r="H118" s="48"/>
      <c r="I118" s="126"/>
      <c r="J118" s="48"/>
      <c r="K118" s="48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22" spans="1:65" s="2" customFormat="1" ht="6.9" customHeight="1">
      <c r="A122" s="32"/>
      <c r="B122" s="49"/>
      <c r="C122" s="50"/>
      <c r="D122" s="50"/>
      <c r="E122" s="50"/>
      <c r="F122" s="50"/>
      <c r="G122" s="50"/>
      <c r="H122" s="50"/>
      <c r="I122" s="127"/>
      <c r="J122" s="50"/>
      <c r="K122" s="50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2" customFormat="1" ht="24.9" customHeight="1">
      <c r="A123" s="32"/>
      <c r="B123" s="33"/>
      <c r="C123" s="20" t="s">
        <v>122</v>
      </c>
      <c r="D123" s="32"/>
      <c r="E123" s="32"/>
      <c r="F123" s="32"/>
      <c r="G123" s="32"/>
      <c r="H123" s="32"/>
      <c r="I123" s="103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5" s="2" customFormat="1" ht="6.9" customHeight="1">
      <c r="A124" s="32"/>
      <c r="B124" s="33"/>
      <c r="C124" s="32"/>
      <c r="D124" s="32"/>
      <c r="E124" s="32"/>
      <c r="F124" s="32"/>
      <c r="G124" s="32"/>
      <c r="H124" s="32"/>
      <c r="I124" s="103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5" s="2" customFormat="1" ht="12" customHeight="1">
      <c r="A125" s="32"/>
      <c r="B125" s="33"/>
      <c r="C125" s="26" t="s">
        <v>14</v>
      </c>
      <c r="D125" s="32"/>
      <c r="E125" s="32"/>
      <c r="F125" s="32"/>
      <c r="G125" s="32"/>
      <c r="H125" s="32"/>
      <c r="I125" s="103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65" s="2" customFormat="1" ht="16.5" customHeight="1">
      <c r="A126" s="32"/>
      <c r="B126" s="33"/>
      <c r="C126" s="32"/>
      <c r="D126" s="32"/>
      <c r="E126" s="242" t="str">
        <f>E7</f>
        <v>Drevené prístrešky na cyklotrase s príslušenstvom (1,2,3)</v>
      </c>
      <c r="F126" s="264"/>
      <c r="G126" s="264"/>
      <c r="H126" s="264"/>
      <c r="I126" s="103"/>
      <c r="J126" s="32"/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65" s="2" customFormat="1" ht="6.9" customHeight="1">
      <c r="A127" s="32"/>
      <c r="B127" s="33"/>
      <c r="C127" s="32"/>
      <c r="D127" s="32"/>
      <c r="E127" s="32"/>
      <c r="F127" s="32"/>
      <c r="G127" s="32"/>
      <c r="H127" s="32"/>
      <c r="I127" s="103"/>
      <c r="J127" s="32"/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65" s="2" customFormat="1" ht="12" customHeight="1">
      <c r="A128" s="32"/>
      <c r="B128" s="33"/>
      <c r="C128" s="26" t="s">
        <v>18</v>
      </c>
      <c r="D128" s="32"/>
      <c r="E128" s="32"/>
      <c r="F128" s="24" t="str">
        <f>F10</f>
        <v>Spišská Belá</v>
      </c>
      <c r="G128" s="32"/>
      <c r="H128" s="32"/>
      <c r="I128" s="104" t="s">
        <v>20</v>
      </c>
      <c r="J128" s="55" t="str">
        <f>IF(J10="","",J10)</f>
        <v>3. 5. 2020</v>
      </c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2" customFormat="1" ht="6.9" customHeight="1">
      <c r="A129" s="32"/>
      <c r="B129" s="33"/>
      <c r="C129" s="32"/>
      <c r="D129" s="32"/>
      <c r="E129" s="32"/>
      <c r="F129" s="32"/>
      <c r="G129" s="32"/>
      <c r="H129" s="32"/>
      <c r="I129" s="103"/>
      <c r="J129" s="268"/>
      <c r="K129" s="32"/>
      <c r="L129" s="4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65" s="2" customFormat="1" ht="15.15" customHeight="1">
      <c r="A130" s="32"/>
      <c r="B130" s="33"/>
      <c r="C130" s="26" t="s">
        <v>22</v>
      </c>
      <c r="D130" s="32"/>
      <c r="E130" s="32"/>
      <c r="F130" s="24" t="str">
        <f>E13</f>
        <v>Mesto Spišská Belá</v>
      </c>
      <c r="G130" s="32"/>
      <c r="H130" s="32"/>
      <c r="I130" s="104" t="s">
        <v>28</v>
      </c>
      <c r="J130" s="269" t="str">
        <f>E19</f>
        <v>Ing. Jozef Trebuňa</v>
      </c>
      <c r="K130" s="32"/>
      <c r="L130" s="4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</row>
    <row r="131" spans="1:65" s="2" customFormat="1" ht="15.15" customHeight="1">
      <c r="A131" s="32"/>
      <c r="B131" s="33"/>
      <c r="C131" s="26" t="s">
        <v>26</v>
      </c>
      <c r="D131" s="32"/>
      <c r="E131" s="32"/>
      <c r="F131" s="24" t="str">
        <f>IF(E16="","",E16)</f>
        <v>Vyplň údaj</v>
      </c>
      <c r="G131" s="32"/>
      <c r="H131" s="32"/>
      <c r="I131" s="104" t="s">
        <v>33</v>
      </c>
      <c r="J131" s="269" t="str">
        <f>E22</f>
        <v>Ing. Jozef Trebuňa</v>
      </c>
      <c r="K131" s="32"/>
      <c r="L131" s="4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</row>
    <row r="132" spans="1:65" s="2" customFormat="1" ht="10.35" customHeight="1">
      <c r="A132" s="32"/>
      <c r="B132" s="33"/>
      <c r="C132" s="32"/>
      <c r="D132" s="32"/>
      <c r="E132" s="32"/>
      <c r="F132" s="32"/>
      <c r="G132" s="32"/>
      <c r="H132" s="32"/>
      <c r="I132" s="103"/>
      <c r="J132" s="32"/>
      <c r="K132" s="32"/>
      <c r="L132" s="4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</row>
    <row r="133" spans="1:65" s="11" customFormat="1" ht="29.25" customHeight="1">
      <c r="A133" s="151"/>
      <c r="B133" s="152"/>
      <c r="C133" s="153" t="s">
        <v>123</v>
      </c>
      <c r="D133" s="154" t="s">
        <v>62</v>
      </c>
      <c r="E133" s="154" t="s">
        <v>58</v>
      </c>
      <c r="F133" s="154" t="s">
        <v>59</v>
      </c>
      <c r="G133" s="154" t="s">
        <v>124</v>
      </c>
      <c r="H133" s="154" t="s">
        <v>125</v>
      </c>
      <c r="I133" s="155" t="s">
        <v>126</v>
      </c>
      <c r="J133" s="156" t="s">
        <v>97</v>
      </c>
      <c r="K133" s="157" t="s">
        <v>127</v>
      </c>
      <c r="L133" s="158"/>
      <c r="M133" s="62" t="s">
        <v>1</v>
      </c>
      <c r="N133" s="63" t="s">
        <v>41</v>
      </c>
      <c r="O133" s="63" t="s">
        <v>128</v>
      </c>
      <c r="P133" s="63" t="s">
        <v>129</v>
      </c>
      <c r="Q133" s="63" t="s">
        <v>130</v>
      </c>
      <c r="R133" s="63" t="s">
        <v>131</v>
      </c>
      <c r="S133" s="63" t="s">
        <v>132</v>
      </c>
      <c r="T133" s="64" t="s">
        <v>133</v>
      </c>
      <c r="U133" s="151"/>
      <c r="V133" s="151"/>
      <c r="W133" s="151"/>
      <c r="X133" s="151"/>
      <c r="Y133" s="151"/>
      <c r="Z133" s="151"/>
      <c r="AA133" s="151"/>
      <c r="AB133" s="151"/>
      <c r="AC133" s="151"/>
      <c r="AD133" s="151"/>
      <c r="AE133" s="151"/>
    </row>
    <row r="134" spans="1:65" s="2" customFormat="1" ht="22.8" customHeight="1">
      <c r="A134" s="32"/>
      <c r="B134" s="33"/>
      <c r="C134" s="69" t="s">
        <v>94</v>
      </c>
      <c r="D134" s="32"/>
      <c r="E134" s="32"/>
      <c r="F134" s="32"/>
      <c r="G134" s="32"/>
      <c r="H134" s="32"/>
      <c r="I134" s="103"/>
      <c r="J134" s="159">
        <f>BK134</f>
        <v>0</v>
      </c>
      <c r="K134" s="32"/>
      <c r="L134" s="33"/>
      <c r="M134" s="65"/>
      <c r="N134" s="56"/>
      <c r="O134" s="66"/>
      <c r="P134" s="160">
        <f>P135+P201</f>
        <v>0</v>
      </c>
      <c r="Q134" s="66"/>
      <c r="R134" s="160">
        <f>R135+R201</f>
        <v>119.15384917999999</v>
      </c>
      <c r="S134" s="66"/>
      <c r="T134" s="161">
        <f>T135+T201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T134" s="16" t="s">
        <v>76</v>
      </c>
      <c r="AU134" s="16" t="s">
        <v>99</v>
      </c>
      <c r="BK134" s="162">
        <f>BK135+BK201</f>
        <v>0</v>
      </c>
    </row>
    <row r="135" spans="1:65" s="12" customFormat="1" ht="25.95" customHeight="1">
      <c r="B135" s="163"/>
      <c r="D135" s="164" t="s">
        <v>76</v>
      </c>
      <c r="E135" s="165" t="s">
        <v>134</v>
      </c>
      <c r="F135" s="165" t="s">
        <v>135</v>
      </c>
      <c r="I135" s="166"/>
      <c r="J135" s="167">
        <f>BK135</f>
        <v>0</v>
      </c>
      <c r="L135" s="163"/>
      <c r="M135" s="168"/>
      <c r="N135" s="169"/>
      <c r="O135" s="169"/>
      <c r="P135" s="170">
        <f>P136+P162+P183+P192+P198</f>
        <v>0</v>
      </c>
      <c r="Q135" s="169"/>
      <c r="R135" s="170">
        <f>R136+R162+R183+R192+R198</f>
        <v>115.59753108</v>
      </c>
      <c r="S135" s="169"/>
      <c r="T135" s="171">
        <f>T136+T162+T183+T192+T198</f>
        <v>0</v>
      </c>
      <c r="AR135" s="164" t="s">
        <v>82</v>
      </c>
      <c r="AT135" s="172" t="s">
        <v>76</v>
      </c>
      <c r="AU135" s="172" t="s">
        <v>77</v>
      </c>
      <c r="AY135" s="164" t="s">
        <v>136</v>
      </c>
      <c r="BK135" s="173">
        <f>BK136+BK162+BK183+BK192+BK198</f>
        <v>0</v>
      </c>
    </row>
    <row r="136" spans="1:65" s="12" customFormat="1" ht="22.8" customHeight="1">
      <c r="B136" s="163"/>
      <c r="D136" s="164" t="s">
        <v>76</v>
      </c>
      <c r="E136" s="174" t="s">
        <v>82</v>
      </c>
      <c r="F136" s="174" t="s">
        <v>137</v>
      </c>
      <c r="I136" s="166"/>
      <c r="J136" s="175">
        <f>BK136</f>
        <v>0</v>
      </c>
      <c r="L136" s="163"/>
      <c r="M136" s="168"/>
      <c r="N136" s="169"/>
      <c r="O136" s="169"/>
      <c r="P136" s="170">
        <f>SUM(P137:P161)</f>
        <v>0</v>
      </c>
      <c r="Q136" s="169"/>
      <c r="R136" s="170">
        <f>SUM(R137:R161)</f>
        <v>0</v>
      </c>
      <c r="S136" s="169"/>
      <c r="T136" s="171">
        <f>SUM(T137:T161)</f>
        <v>0</v>
      </c>
      <c r="AR136" s="164" t="s">
        <v>82</v>
      </c>
      <c r="AT136" s="172" t="s">
        <v>76</v>
      </c>
      <c r="AU136" s="172" t="s">
        <v>82</v>
      </c>
      <c r="AY136" s="164" t="s">
        <v>136</v>
      </c>
      <c r="BK136" s="173">
        <f>SUM(BK137:BK161)</f>
        <v>0</v>
      </c>
    </row>
    <row r="137" spans="1:65" s="2" customFormat="1" ht="24" customHeight="1">
      <c r="A137" s="32"/>
      <c r="B137" s="144"/>
      <c r="C137" s="176" t="s">
        <v>82</v>
      </c>
      <c r="D137" s="176" t="s">
        <v>138</v>
      </c>
      <c r="E137" s="177" t="s">
        <v>139</v>
      </c>
      <c r="F137" s="178" t="s">
        <v>140</v>
      </c>
      <c r="G137" s="179" t="s">
        <v>141</v>
      </c>
      <c r="H137" s="180">
        <v>45.9</v>
      </c>
      <c r="I137" s="181"/>
      <c r="J137" s="180">
        <f>ROUND(I137*H137,3)</f>
        <v>0</v>
      </c>
      <c r="K137" s="182"/>
      <c r="L137" s="33"/>
      <c r="M137" s="183" t="s">
        <v>1</v>
      </c>
      <c r="N137" s="184" t="s">
        <v>43</v>
      </c>
      <c r="O137" s="58"/>
      <c r="P137" s="185">
        <f>O137*H137</f>
        <v>0</v>
      </c>
      <c r="Q137" s="185">
        <v>0</v>
      </c>
      <c r="R137" s="185">
        <f>Q137*H137</f>
        <v>0</v>
      </c>
      <c r="S137" s="185">
        <v>0</v>
      </c>
      <c r="T137" s="186">
        <f>S137*H137</f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187" t="s">
        <v>142</v>
      </c>
      <c r="AT137" s="187" t="s">
        <v>138</v>
      </c>
      <c r="AU137" s="187" t="s">
        <v>115</v>
      </c>
      <c r="AY137" s="16" t="s">
        <v>136</v>
      </c>
      <c r="BE137" s="93">
        <f>IF(N137="základná",J137,0)</f>
        <v>0</v>
      </c>
      <c r="BF137" s="93">
        <f>IF(N137="znížená",J137,0)</f>
        <v>0</v>
      </c>
      <c r="BG137" s="93">
        <f>IF(N137="zákl. prenesená",J137,0)</f>
        <v>0</v>
      </c>
      <c r="BH137" s="93">
        <f>IF(N137="zníž. prenesená",J137,0)</f>
        <v>0</v>
      </c>
      <c r="BI137" s="93">
        <f>IF(N137="nulová",J137,0)</f>
        <v>0</v>
      </c>
      <c r="BJ137" s="16" t="s">
        <v>115</v>
      </c>
      <c r="BK137" s="188">
        <f>ROUND(I137*H137,3)</f>
        <v>0</v>
      </c>
      <c r="BL137" s="16" t="s">
        <v>142</v>
      </c>
      <c r="BM137" s="187" t="s">
        <v>143</v>
      </c>
    </row>
    <row r="138" spans="1:65" s="13" customFormat="1" ht="10.199999999999999">
      <c r="B138" s="189"/>
      <c r="D138" s="190" t="s">
        <v>144</v>
      </c>
      <c r="E138" s="191" t="s">
        <v>1</v>
      </c>
      <c r="F138" s="192" t="s">
        <v>145</v>
      </c>
      <c r="H138" s="193">
        <v>45.9</v>
      </c>
      <c r="I138" s="194"/>
      <c r="L138" s="189"/>
      <c r="M138" s="195"/>
      <c r="N138" s="196"/>
      <c r="O138" s="196"/>
      <c r="P138" s="196"/>
      <c r="Q138" s="196"/>
      <c r="R138" s="196"/>
      <c r="S138" s="196"/>
      <c r="T138" s="197"/>
      <c r="AT138" s="191" t="s">
        <v>144</v>
      </c>
      <c r="AU138" s="191" t="s">
        <v>115</v>
      </c>
      <c r="AV138" s="13" t="s">
        <v>115</v>
      </c>
      <c r="AW138" s="13" t="s">
        <v>31</v>
      </c>
      <c r="AX138" s="13" t="s">
        <v>82</v>
      </c>
      <c r="AY138" s="191" t="s">
        <v>136</v>
      </c>
    </row>
    <row r="139" spans="1:65" s="2" customFormat="1" ht="24" customHeight="1">
      <c r="A139" s="32"/>
      <c r="B139" s="144"/>
      <c r="C139" s="176" t="s">
        <v>115</v>
      </c>
      <c r="D139" s="176" t="s">
        <v>138</v>
      </c>
      <c r="E139" s="177" t="s">
        <v>146</v>
      </c>
      <c r="F139" s="178" t="s">
        <v>147</v>
      </c>
      <c r="G139" s="179" t="s">
        <v>141</v>
      </c>
      <c r="H139" s="180">
        <v>22.95</v>
      </c>
      <c r="I139" s="181"/>
      <c r="J139" s="180">
        <f>ROUND(I139*H139,3)</f>
        <v>0</v>
      </c>
      <c r="K139" s="182"/>
      <c r="L139" s="33"/>
      <c r="M139" s="183" t="s">
        <v>1</v>
      </c>
      <c r="N139" s="184" t="s">
        <v>43</v>
      </c>
      <c r="O139" s="58"/>
      <c r="P139" s="185">
        <f>O139*H139</f>
        <v>0</v>
      </c>
      <c r="Q139" s="185">
        <v>0</v>
      </c>
      <c r="R139" s="185">
        <f>Q139*H139</f>
        <v>0</v>
      </c>
      <c r="S139" s="185">
        <v>0</v>
      </c>
      <c r="T139" s="186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87" t="s">
        <v>142</v>
      </c>
      <c r="AT139" s="187" t="s">
        <v>138</v>
      </c>
      <c r="AU139" s="187" t="s">
        <v>115</v>
      </c>
      <c r="AY139" s="16" t="s">
        <v>136</v>
      </c>
      <c r="BE139" s="93">
        <f>IF(N139="základná",J139,0)</f>
        <v>0</v>
      </c>
      <c r="BF139" s="93">
        <f>IF(N139="znížená",J139,0)</f>
        <v>0</v>
      </c>
      <c r="BG139" s="93">
        <f>IF(N139="zákl. prenesená",J139,0)</f>
        <v>0</v>
      </c>
      <c r="BH139" s="93">
        <f>IF(N139="zníž. prenesená",J139,0)</f>
        <v>0</v>
      </c>
      <c r="BI139" s="93">
        <f>IF(N139="nulová",J139,0)</f>
        <v>0</v>
      </c>
      <c r="BJ139" s="16" t="s">
        <v>115</v>
      </c>
      <c r="BK139" s="188">
        <f>ROUND(I139*H139,3)</f>
        <v>0</v>
      </c>
      <c r="BL139" s="16" t="s">
        <v>142</v>
      </c>
      <c r="BM139" s="187" t="s">
        <v>148</v>
      </c>
    </row>
    <row r="140" spans="1:65" s="13" customFormat="1" ht="10.199999999999999">
      <c r="B140" s="189"/>
      <c r="D140" s="190" t="s">
        <v>144</v>
      </c>
      <c r="E140" s="191" t="s">
        <v>1</v>
      </c>
      <c r="F140" s="192" t="s">
        <v>149</v>
      </c>
      <c r="H140" s="193">
        <v>22.95</v>
      </c>
      <c r="I140" s="194"/>
      <c r="L140" s="189"/>
      <c r="M140" s="195"/>
      <c r="N140" s="196"/>
      <c r="O140" s="196"/>
      <c r="P140" s="196"/>
      <c r="Q140" s="196"/>
      <c r="R140" s="196"/>
      <c r="S140" s="196"/>
      <c r="T140" s="197"/>
      <c r="AT140" s="191" t="s">
        <v>144</v>
      </c>
      <c r="AU140" s="191" t="s">
        <v>115</v>
      </c>
      <c r="AV140" s="13" t="s">
        <v>115</v>
      </c>
      <c r="AW140" s="13" t="s">
        <v>31</v>
      </c>
      <c r="AX140" s="13" t="s">
        <v>82</v>
      </c>
      <c r="AY140" s="191" t="s">
        <v>136</v>
      </c>
    </row>
    <row r="141" spans="1:65" s="2" customFormat="1" ht="16.5" customHeight="1">
      <c r="A141" s="32"/>
      <c r="B141" s="144"/>
      <c r="C141" s="176" t="s">
        <v>150</v>
      </c>
      <c r="D141" s="176" t="s">
        <v>138</v>
      </c>
      <c r="E141" s="177" t="s">
        <v>151</v>
      </c>
      <c r="F141" s="178" t="s">
        <v>152</v>
      </c>
      <c r="G141" s="179" t="s">
        <v>141</v>
      </c>
      <c r="H141" s="180">
        <v>10.068</v>
      </c>
      <c r="I141" s="181"/>
      <c r="J141" s="180">
        <f>ROUND(I141*H141,3)</f>
        <v>0</v>
      </c>
      <c r="K141" s="182"/>
      <c r="L141" s="33"/>
      <c r="M141" s="183" t="s">
        <v>1</v>
      </c>
      <c r="N141" s="184" t="s">
        <v>43</v>
      </c>
      <c r="O141" s="58"/>
      <c r="P141" s="185">
        <f>O141*H141</f>
        <v>0</v>
      </c>
      <c r="Q141" s="185">
        <v>0</v>
      </c>
      <c r="R141" s="185">
        <f>Q141*H141</f>
        <v>0</v>
      </c>
      <c r="S141" s="185">
        <v>0</v>
      </c>
      <c r="T141" s="186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87" t="s">
        <v>142</v>
      </c>
      <c r="AT141" s="187" t="s">
        <v>138</v>
      </c>
      <c r="AU141" s="187" t="s">
        <v>115</v>
      </c>
      <c r="AY141" s="16" t="s">
        <v>136</v>
      </c>
      <c r="BE141" s="93">
        <f>IF(N141="základná",J141,0)</f>
        <v>0</v>
      </c>
      <c r="BF141" s="93">
        <f>IF(N141="znížená",J141,0)</f>
        <v>0</v>
      </c>
      <c r="BG141" s="93">
        <f>IF(N141="zákl. prenesená",J141,0)</f>
        <v>0</v>
      </c>
      <c r="BH141" s="93">
        <f>IF(N141="zníž. prenesená",J141,0)</f>
        <v>0</v>
      </c>
      <c r="BI141" s="93">
        <f>IF(N141="nulová",J141,0)</f>
        <v>0</v>
      </c>
      <c r="BJ141" s="16" t="s">
        <v>115</v>
      </c>
      <c r="BK141" s="188">
        <f>ROUND(I141*H141,3)</f>
        <v>0</v>
      </c>
      <c r="BL141" s="16" t="s">
        <v>142</v>
      </c>
      <c r="BM141" s="187" t="s">
        <v>153</v>
      </c>
    </row>
    <row r="142" spans="1:65" s="13" customFormat="1" ht="10.199999999999999">
      <c r="B142" s="189"/>
      <c r="D142" s="190" t="s">
        <v>144</v>
      </c>
      <c r="E142" s="191" t="s">
        <v>1</v>
      </c>
      <c r="F142" s="192" t="s">
        <v>154</v>
      </c>
      <c r="H142" s="193">
        <v>7.4249999999999998</v>
      </c>
      <c r="I142" s="194"/>
      <c r="L142" s="189"/>
      <c r="M142" s="195"/>
      <c r="N142" s="196"/>
      <c r="O142" s="196"/>
      <c r="P142" s="196"/>
      <c r="Q142" s="196"/>
      <c r="R142" s="196"/>
      <c r="S142" s="196"/>
      <c r="T142" s="197"/>
      <c r="AT142" s="191" t="s">
        <v>144</v>
      </c>
      <c r="AU142" s="191" t="s">
        <v>115</v>
      </c>
      <c r="AV142" s="13" t="s">
        <v>115</v>
      </c>
      <c r="AW142" s="13" t="s">
        <v>31</v>
      </c>
      <c r="AX142" s="13" t="s">
        <v>77</v>
      </c>
      <c r="AY142" s="191" t="s">
        <v>136</v>
      </c>
    </row>
    <row r="143" spans="1:65" s="13" customFormat="1" ht="20.399999999999999">
      <c r="B143" s="189"/>
      <c r="D143" s="190" t="s">
        <v>144</v>
      </c>
      <c r="E143" s="191" t="s">
        <v>1</v>
      </c>
      <c r="F143" s="192" t="s">
        <v>155</v>
      </c>
      <c r="H143" s="193">
        <v>1.173</v>
      </c>
      <c r="I143" s="194"/>
      <c r="L143" s="189"/>
      <c r="M143" s="195"/>
      <c r="N143" s="196"/>
      <c r="O143" s="196"/>
      <c r="P143" s="196"/>
      <c r="Q143" s="196"/>
      <c r="R143" s="196"/>
      <c r="S143" s="196"/>
      <c r="T143" s="197"/>
      <c r="AT143" s="191" t="s">
        <v>144</v>
      </c>
      <c r="AU143" s="191" t="s">
        <v>115</v>
      </c>
      <c r="AV143" s="13" t="s">
        <v>115</v>
      </c>
      <c r="AW143" s="13" t="s">
        <v>31</v>
      </c>
      <c r="AX143" s="13" t="s">
        <v>77</v>
      </c>
      <c r="AY143" s="191" t="s">
        <v>136</v>
      </c>
    </row>
    <row r="144" spans="1:65" s="13" customFormat="1" ht="10.199999999999999">
      <c r="B144" s="189"/>
      <c r="D144" s="190" t="s">
        <v>144</v>
      </c>
      <c r="E144" s="191" t="s">
        <v>1</v>
      </c>
      <c r="F144" s="192" t="s">
        <v>156</v>
      </c>
      <c r="H144" s="193">
        <v>1.47</v>
      </c>
      <c r="I144" s="194"/>
      <c r="L144" s="189"/>
      <c r="M144" s="195"/>
      <c r="N144" s="196"/>
      <c r="O144" s="196"/>
      <c r="P144" s="196"/>
      <c r="Q144" s="196"/>
      <c r="R144" s="196"/>
      <c r="S144" s="196"/>
      <c r="T144" s="197"/>
      <c r="AT144" s="191" t="s">
        <v>144</v>
      </c>
      <c r="AU144" s="191" t="s">
        <v>115</v>
      </c>
      <c r="AV144" s="13" t="s">
        <v>115</v>
      </c>
      <c r="AW144" s="13" t="s">
        <v>31</v>
      </c>
      <c r="AX144" s="13" t="s">
        <v>77</v>
      </c>
      <c r="AY144" s="191" t="s">
        <v>136</v>
      </c>
    </row>
    <row r="145" spans="1:65" s="14" customFormat="1" ht="10.199999999999999">
      <c r="B145" s="198"/>
      <c r="D145" s="190" t="s">
        <v>144</v>
      </c>
      <c r="E145" s="199" t="s">
        <v>1</v>
      </c>
      <c r="F145" s="200" t="s">
        <v>157</v>
      </c>
      <c r="H145" s="201">
        <v>10.068</v>
      </c>
      <c r="I145" s="202"/>
      <c r="L145" s="198"/>
      <c r="M145" s="203"/>
      <c r="N145" s="204"/>
      <c r="O145" s="204"/>
      <c r="P145" s="204"/>
      <c r="Q145" s="204"/>
      <c r="R145" s="204"/>
      <c r="S145" s="204"/>
      <c r="T145" s="205"/>
      <c r="AT145" s="199" t="s">
        <v>144</v>
      </c>
      <c r="AU145" s="199" t="s">
        <v>115</v>
      </c>
      <c r="AV145" s="14" t="s">
        <v>142</v>
      </c>
      <c r="AW145" s="14" t="s">
        <v>31</v>
      </c>
      <c r="AX145" s="14" t="s">
        <v>82</v>
      </c>
      <c r="AY145" s="199" t="s">
        <v>136</v>
      </c>
    </row>
    <row r="146" spans="1:65" s="2" customFormat="1" ht="24" customHeight="1">
      <c r="A146" s="32"/>
      <c r="B146" s="144"/>
      <c r="C146" s="176" t="s">
        <v>142</v>
      </c>
      <c r="D146" s="176" t="s">
        <v>138</v>
      </c>
      <c r="E146" s="177" t="s">
        <v>158</v>
      </c>
      <c r="F146" s="178" t="s">
        <v>159</v>
      </c>
      <c r="G146" s="179" t="s">
        <v>141</v>
      </c>
      <c r="H146" s="180">
        <v>4.1210000000000004</v>
      </c>
      <c r="I146" s="181"/>
      <c r="J146" s="180">
        <f>ROUND(I146*H146,3)</f>
        <v>0</v>
      </c>
      <c r="K146" s="182"/>
      <c r="L146" s="33"/>
      <c r="M146" s="183" t="s">
        <v>1</v>
      </c>
      <c r="N146" s="184" t="s">
        <v>43</v>
      </c>
      <c r="O146" s="58"/>
      <c r="P146" s="185">
        <f>O146*H146</f>
        <v>0</v>
      </c>
      <c r="Q146" s="185">
        <v>0</v>
      </c>
      <c r="R146" s="185">
        <f>Q146*H146</f>
        <v>0</v>
      </c>
      <c r="S146" s="185">
        <v>0</v>
      </c>
      <c r="T146" s="186">
        <f>S146*H146</f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187" t="s">
        <v>142</v>
      </c>
      <c r="AT146" s="187" t="s">
        <v>138</v>
      </c>
      <c r="AU146" s="187" t="s">
        <v>115</v>
      </c>
      <c r="AY146" s="16" t="s">
        <v>136</v>
      </c>
      <c r="BE146" s="93">
        <f>IF(N146="základná",J146,0)</f>
        <v>0</v>
      </c>
      <c r="BF146" s="93">
        <f>IF(N146="znížená",J146,0)</f>
        <v>0</v>
      </c>
      <c r="BG146" s="93">
        <f>IF(N146="zákl. prenesená",J146,0)</f>
        <v>0</v>
      </c>
      <c r="BH146" s="93">
        <f>IF(N146="zníž. prenesená",J146,0)</f>
        <v>0</v>
      </c>
      <c r="BI146" s="93">
        <f>IF(N146="nulová",J146,0)</f>
        <v>0</v>
      </c>
      <c r="BJ146" s="16" t="s">
        <v>115</v>
      </c>
      <c r="BK146" s="188">
        <f>ROUND(I146*H146,3)</f>
        <v>0</v>
      </c>
      <c r="BL146" s="16" t="s">
        <v>142</v>
      </c>
      <c r="BM146" s="187" t="s">
        <v>160</v>
      </c>
    </row>
    <row r="147" spans="1:65" s="13" customFormat="1" ht="10.199999999999999">
      <c r="B147" s="189"/>
      <c r="D147" s="190" t="s">
        <v>144</v>
      </c>
      <c r="E147" s="191" t="s">
        <v>1</v>
      </c>
      <c r="F147" s="192" t="s">
        <v>161</v>
      </c>
      <c r="H147" s="193">
        <v>4.1210000000000004</v>
      </c>
      <c r="I147" s="194"/>
      <c r="L147" s="189"/>
      <c r="M147" s="195"/>
      <c r="N147" s="196"/>
      <c r="O147" s="196"/>
      <c r="P147" s="196"/>
      <c r="Q147" s="196"/>
      <c r="R147" s="196"/>
      <c r="S147" s="196"/>
      <c r="T147" s="197"/>
      <c r="AT147" s="191" t="s">
        <v>144</v>
      </c>
      <c r="AU147" s="191" t="s">
        <v>115</v>
      </c>
      <c r="AV147" s="13" t="s">
        <v>115</v>
      </c>
      <c r="AW147" s="13" t="s">
        <v>31</v>
      </c>
      <c r="AX147" s="13" t="s">
        <v>82</v>
      </c>
      <c r="AY147" s="191" t="s">
        <v>136</v>
      </c>
    </row>
    <row r="148" spans="1:65" s="2" customFormat="1" ht="16.5" customHeight="1">
      <c r="A148" s="32"/>
      <c r="B148" s="144"/>
      <c r="C148" s="176" t="s">
        <v>162</v>
      </c>
      <c r="D148" s="176" t="s">
        <v>138</v>
      </c>
      <c r="E148" s="177" t="s">
        <v>163</v>
      </c>
      <c r="F148" s="178" t="s">
        <v>164</v>
      </c>
      <c r="G148" s="179" t="s">
        <v>141</v>
      </c>
      <c r="H148" s="180">
        <v>2.2320000000000002</v>
      </c>
      <c r="I148" s="181"/>
      <c r="J148" s="180">
        <f>ROUND(I148*H148,3)</f>
        <v>0</v>
      </c>
      <c r="K148" s="182"/>
      <c r="L148" s="33"/>
      <c r="M148" s="183" t="s">
        <v>1</v>
      </c>
      <c r="N148" s="184" t="s">
        <v>43</v>
      </c>
      <c r="O148" s="58"/>
      <c r="P148" s="185">
        <f>O148*H148</f>
        <v>0</v>
      </c>
      <c r="Q148" s="185">
        <v>0</v>
      </c>
      <c r="R148" s="185">
        <f>Q148*H148</f>
        <v>0</v>
      </c>
      <c r="S148" s="185">
        <v>0</v>
      </c>
      <c r="T148" s="186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87" t="s">
        <v>142</v>
      </c>
      <c r="AT148" s="187" t="s">
        <v>138</v>
      </c>
      <c r="AU148" s="187" t="s">
        <v>115</v>
      </c>
      <c r="AY148" s="16" t="s">
        <v>136</v>
      </c>
      <c r="BE148" s="93">
        <f>IF(N148="základná",J148,0)</f>
        <v>0</v>
      </c>
      <c r="BF148" s="93">
        <f>IF(N148="znížená",J148,0)</f>
        <v>0</v>
      </c>
      <c r="BG148" s="93">
        <f>IF(N148="zákl. prenesená",J148,0)</f>
        <v>0</v>
      </c>
      <c r="BH148" s="93">
        <f>IF(N148="zníž. prenesená",J148,0)</f>
        <v>0</v>
      </c>
      <c r="BI148" s="93">
        <f>IF(N148="nulová",J148,0)</f>
        <v>0</v>
      </c>
      <c r="BJ148" s="16" t="s">
        <v>115</v>
      </c>
      <c r="BK148" s="188">
        <f>ROUND(I148*H148,3)</f>
        <v>0</v>
      </c>
      <c r="BL148" s="16" t="s">
        <v>142</v>
      </c>
      <c r="BM148" s="187" t="s">
        <v>165</v>
      </c>
    </row>
    <row r="149" spans="1:65" s="13" customFormat="1" ht="10.199999999999999">
      <c r="B149" s="189"/>
      <c r="D149" s="190" t="s">
        <v>144</v>
      </c>
      <c r="E149" s="191" t="s">
        <v>1</v>
      </c>
      <c r="F149" s="192" t="s">
        <v>166</v>
      </c>
      <c r="H149" s="193">
        <v>2.2320000000000002</v>
      </c>
      <c r="I149" s="194"/>
      <c r="L149" s="189"/>
      <c r="M149" s="195"/>
      <c r="N149" s="196"/>
      <c r="O149" s="196"/>
      <c r="P149" s="196"/>
      <c r="Q149" s="196"/>
      <c r="R149" s="196"/>
      <c r="S149" s="196"/>
      <c r="T149" s="197"/>
      <c r="AT149" s="191" t="s">
        <v>144</v>
      </c>
      <c r="AU149" s="191" t="s">
        <v>115</v>
      </c>
      <c r="AV149" s="13" t="s">
        <v>115</v>
      </c>
      <c r="AW149" s="13" t="s">
        <v>31</v>
      </c>
      <c r="AX149" s="13" t="s">
        <v>82</v>
      </c>
      <c r="AY149" s="191" t="s">
        <v>136</v>
      </c>
    </row>
    <row r="150" spans="1:65" s="2" customFormat="1" ht="36" customHeight="1">
      <c r="A150" s="32"/>
      <c r="B150" s="144"/>
      <c r="C150" s="176" t="s">
        <v>167</v>
      </c>
      <c r="D150" s="176" t="s">
        <v>138</v>
      </c>
      <c r="E150" s="177" t="s">
        <v>168</v>
      </c>
      <c r="F150" s="178" t="s">
        <v>169</v>
      </c>
      <c r="G150" s="179" t="s">
        <v>141</v>
      </c>
      <c r="H150" s="180">
        <v>1.1160000000000001</v>
      </c>
      <c r="I150" s="181"/>
      <c r="J150" s="180">
        <f>ROUND(I150*H150,3)</f>
        <v>0</v>
      </c>
      <c r="K150" s="182"/>
      <c r="L150" s="33"/>
      <c r="M150" s="183" t="s">
        <v>1</v>
      </c>
      <c r="N150" s="184" t="s">
        <v>43</v>
      </c>
      <c r="O150" s="58"/>
      <c r="P150" s="185">
        <f>O150*H150</f>
        <v>0</v>
      </c>
      <c r="Q150" s="185">
        <v>0</v>
      </c>
      <c r="R150" s="185">
        <f>Q150*H150</f>
        <v>0</v>
      </c>
      <c r="S150" s="185">
        <v>0</v>
      </c>
      <c r="T150" s="186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87" t="s">
        <v>142</v>
      </c>
      <c r="AT150" s="187" t="s">
        <v>138</v>
      </c>
      <c r="AU150" s="187" t="s">
        <v>115</v>
      </c>
      <c r="AY150" s="16" t="s">
        <v>136</v>
      </c>
      <c r="BE150" s="93">
        <f>IF(N150="základná",J150,0)</f>
        <v>0</v>
      </c>
      <c r="BF150" s="93">
        <f>IF(N150="znížená",J150,0)</f>
        <v>0</v>
      </c>
      <c r="BG150" s="93">
        <f>IF(N150="zákl. prenesená",J150,0)</f>
        <v>0</v>
      </c>
      <c r="BH150" s="93">
        <f>IF(N150="zníž. prenesená",J150,0)</f>
        <v>0</v>
      </c>
      <c r="BI150" s="93">
        <f>IF(N150="nulová",J150,0)</f>
        <v>0</v>
      </c>
      <c r="BJ150" s="16" t="s">
        <v>115</v>
      </c>
      <c r="BK150" s="188">
        <f>ROUND(I150*H150,3)</f>
        <v>0</v>
      </c>
      <c r="BL150" s="16" t="s">
        <v>142</v>
      </c>
      <c r="BM150" s="187" t="s">
        <v>170</v>
      </c>
    </row>
    <row r="151" spans="1:65" s="13" customFormat="1" ht="10.199999999999999">
      <c r="B151" s="189"/>
      <c r="D151" s="190" t="s">
        <v>144</v>
      </c>
      <c r="E151" s="191" t="s">
        <v>1</v>
      </c>
      <c r="F151" s="192" t="s">
        <v>171</v>
      </c>
      <c r="H151" s="193">
        <v>1.1160000000000001</v>
      </c>
      <c r="I151" s="194"/>
      <c r="L151" s="189"/>
      <c r="M151" s="195"/>
      <c r="N151" s="196"/>
      <c r="O151" s="196"/>
      <c r="P151" s="196"/>
      <c r="Q151" s="196"/>
      <c r="R151" s="196"/>
      <c r="S151" s="196"/>
      <c r="T151" s="197"/>
      <c r="AT151" s="191" t="s">
        <v>144</v>
      </c>
      <c r="AU151" s="191" t="s">
        <v>115</v>
      </c>
      <c r="AV151" s="13" t="s">
        <v>115</v>
      </c>
      <c r="AW151" s="13" t="s">
        <v>31</v>
      </c>
      <c r="AX151" s="13" t="s">
        <v>82</v>
      </c>
      <c r="AY151" s="191" t="s">
        <v>136</v>
      </c>
    </row>
    <row r="152" spans="1:65" s="2" customFormat="1" ht="36" customHeight="1">
      <c r="A152" s="32"/>
      <c r="B152" s="144"/>
      <c r="C152" s="176" t="s">
        <v>172</v>
      </c>
      <c r="D152" s="176" t="s">
        <v>138</v>
      </c>
      <c r="E152" s="177" t="s">
        <v>173</v>
      </c>
      <c r="F152" s="178" t="s">
        <v>174</v>
      </c>
      <c r="G152" s="179" t="s">
        <v>141</v>
      </c>
      <c r="H152" s="180">
        <v>58.2</v>
      </c>
      <c r="I152" s="181"/>
      <c r="J152" s="180">
        <f>ROUND(I152*H152,3)</f>
        <v>0</v>
      </c>
      <c r="K152" s="182"/>
      <c r="L152" s="33"/>
      <c r="M152" s="183" t="s">
        <v>1</v>
      </c>
      <c r="N152" s="184" t="s">
        <v>43</v>
      </c>
      <c r="O152" s="58"/>
      <c r="P152" s="185">
        <f>O152*H152</f>
        <v>0</v>
      </c>
      <c r="Q152" s="185">
        <v>0</v>
      </c>
      <c r="R152" s="185">
        <f>Q152*H152</f>
        <v>0</v>
      </c>
      <c r="S152" s="185">
        <v>0</v>
      </c>
      <c r="T152" s="186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87" t="s">
        <v>142</v>
      </c>
      <c r="AT152" s="187" t="s">
        <v>138</v>
      </c>
      <c r="AU152" s="187" t="s">
        <v>115</v>
      </c>
      <c r="AY152" s="16" t="s">
        <v>136</v>
      </c>
      <c r="BE152" s="93">
        <f>IF(N152="základná",J152,0)</f>
        <v>0</v>
      </c>
      <c r="BF152" s="93">
        <f>IF(N152="znížená",J152,0)</f>
        <v>0</v>
      </c>
      <c r="BG152" s="93">
        <f>IF(N152="zákl. prenesená",J152,0)</f>
        <v>0</v>
      </c>
      <c r="BH152" s="93">
        <f>IF(N152="zníž. prenesená",J152,0)</f>
        <v>0</v>
      </c>
      <c r="BI152" s="93">
        <f>IF(N152="nulová",J152,0)</f>
        <v>0</v>
      </c>
      <c r="BJ152" s="16" t="s">
        <v>115</v>
      </c>
      <c r="BK152" s="188">
        <f>ROUND(I152*H152,3)</f>
        <v>0</v>
      </c>
      <c r="BL152" s="16" t="s">
        <v>142</v>
      </c>
      <c r="BM152" s="187" t="s">
        <v>175</v>
      </c>
    </row>
    <row r="153" spans="1:65" s="13" customFormat="1" ht="10.199999999999999">
      <c r="B153" s="189"/>
      <c r="D153" s="190" t="s">
        <v>144</v>
      </c>
      <c r="E153" s="191" t="s">
        <v>1</v>
      </c>
      <c r="F153" s="192" t="s">
        <v>176</v>
      </c>
      <c r="H153" s="193">
        <v>58.2</v>
      </c>
      <c r="I153" s="194"/>
      <c r="L153" s="189"/>
      <c r="M153" s="195"/>
      <c r="N153" s="196"/>
      <c r="O153" s="196"/>
      <c r="P153" s="196"/>
      <c r="Q153" s="196"/>
      <c r="R153" s="196"/>
      <c r="S153" s="196"/>
      <c r="T153" s="197"/>
      <c r="AT153" s="191" t="s">
        <v>144</v>
      </c>
      <c r="AU153" s="191" t="s">
        <v>115</v>
      </c>
      <c r="AV153" s="13" t="s">
        <v>115</v>
      </c>
      <c r="AW153" s="13" t="s">
        <v>31</v>
      </c>
      <c r="AX153" s="13" t="s">
        <v>82</v>
      </c>
      <c r="AY153" s="191" t="s">
        <v>136</v>
      </c>
    </row>
    <row r="154" spans="1:65" s="2" customFormat="1" ht="16.5" customHeight="1">
      <c r="A154" s="32"/>
      <c r="B154" s="144"/>
      <c r="C154" s="176" t="s">
        <v>177</v>
      </c>
      <c r="D154" s="176" t="s">
        <v>138</v>
      </c>
      <c r="E154" s="177" t="s">
        <v>178</v>
      </c>
      <c r="F154" s="178" t="s">
        <v>179</v>
      </c>
      <c r="G154" s="179" t="s">
        <v>141</v>
      </c>
      <c r="H154" s="180">
        <v>58.2</v>
      </c>
      <c r="I154" s="181"/>
      <c r="J154" s="180">
        <f>ROUND(I154*H154,3)</f>
        <v>0</v>
      </c>
      <c r="K154" s="182"/>
      <c r="L154" s="33"/>
      <c r="M154" s="183" t="s">
        <v>1</v>
      </c>
      <c r="N154" s="184" t="s">
        <v>43</v>
      </c>
      <c r="O154" s="58"/>
      <c r="P154" s="185">
        <f>O154*H154</f>
        <v>0</v>
      </c>
      <c r="Q154" s="185">
        <v>0</v>
      </c>
      <c r="R154" s="185">
        <f>Q154*H154</f>
        <v>0</v>
      </c>
      <c r="S154" s="185">
        <v>0</v>
      </c>
      <c r="T154" s="186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87" t="s">
        <v>142</v>
      </c>
      <c r="AT154" s="187" t="s">
        <v>138</v>
      </c>
      <c r="AU154" s="187" t="s">
        <v>115</v>
      </c>
      <c r="AY154" s="16" t="s">
        <v>136</v>
      </c>
      <c r="BE154" s="93">
        <f>IF(N154="základná",J154,0)</f>
        <v>0</v>
      </c>
      <c r="BF154" s="93">
        <f>IF(N154="znížená",J154,0)</f>
        <v>0</v>
      </c>
      <c r="BG154" s="93">
        <f>IF(N154="zákl. prenesená",J154,0)</f>
        <v>0</v>
      </c>
      <c r="BH154" s="93">
        <f>IF(N154="zníž. prenesená",J154,0)</f>
        <v>0</v>
      </c>
      <c r="BI154" s="93">
        <f>IF(N154="nulová",J154,0)</f>
        <v>0</v>
      </c>
      <c r="BJ154" s="16" t="s">
        <v>115</v>
      </c>
      <c r="BK154" s="188">
        <f>ROUND(I154*H154,3)</f>
        <v>0</v>
      </c>
      <c r="BL154" s="16" t="s">
        <v>142</v>
      </c>
      <c r="BM154" s="187" t="s">
        <v>180</v>
      </c>
    </row>
    <row r="155" spans="1:65" s="13" customFormat="1" ht="10.199999999999999">
      <c r="B155" s="189"/>
      <c r="D155" s="190" t="s">
        <v>144</v>
      </c>
      <c r="E155" s="191" t="s">
        <v>1</v>
      </c>
      <c r="F155" s="192" t="s">
        <v>181</v>
      </c>
      <c r="H155" s="193">
        <v>58.2</v>
      </c>
      <c r="I155" s="194"/>
      <c r="L155" s="189"/>
      <c r="M155" s="195"/>
      <c r="N155" s="196"/>
      <c r="O155" s="196"/>
      <c r="P155" s="196"/>
      <c r="Q155" s="196"/>
      <c r="R155" s="196"/>
      <c r="S155" s="196"/>
      <c r="T155" s="197"/>
      <c r="AT155" s="191" t="s">
        <v>144</v>
      </c>
      <c r="AU155" s="191" t="s">
        <v>115</v>
      </c>
      <c r="AV155" s="13" t="s">
        <v>115</v>
      </c>
      <c r="AW155" s="13" t="s">
        <v>31</v>
      </c>
      <c r="AX155" s="13" t="s">
        <v>82</v>
      </c>
      <c r="AY155" s="191" t="s">
        <v>136</v>
      </c>
    </row>
    <row r="156" spans="1:65" s="2" customFormat="1" ht="24" customHeight="1">
      <c r="A156" s="32"/>
      <c r="B156" s="144"/>
      <c r="C156" s="176" t="s">
        <v>182</v>
      </c>
      <c r="D156" s="176" t="s">
        <v>138</v>
      </c>
      <c r="E156" s="177" t="s">
        <v>183</v>
      </c>
      <c r="F156" s="178" t="s">
        <v>184</v>
      </c>
      <c r="G156" s="179" t="s">
        <v>185</v>
      </c>
      <c r="H156" s="180">
        <v>87.3</v>
      </c>
      <c r="I156" s="181"/>
      <c r="J156" s="180">
        <f>ROUND(I156*H156,3)</f>
        <v>0</v>
      </c>
      <c r="K156" s="182"/>
      <c r="L156" s="33"/>
      <c r="M156" s="183" t="s">
        <v>1</v>
      </c>
      <c r="N156" s="184" t="s">
        <v>43</v>
      </c>
      <c r="O156" s="58"/>
      <c r="P156" s="185">
        <f>O156*H156</f>
        <v>0</v>
      </c>
      <c r="Q156" s="185">
        <v>0</v>
      </c>
      <c r="R156" s="185">
        <f>Q156*H156</f>
        <v>0</v>
      </c>
      <c r="S156" s="185">
        <v>0</v>
      </c>
      <c r="T156" s="186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87" t="s">
        <v>142</v>
      </c>
      <c r="AT156" s="187" t="s">
        <v>138</v>
      </c>
      <c r="AU156" s="187" t="s">
        <v>115</v>
      </c>
      <c r="AY156" s="16" t="s">
        <v>136</v>
      </c>
      <c r="BE156" s="93">
        <f>IF(N156="základná",J156,0)</f>
        <v>0</v>
      </c>
      <c r="BF156" s="93">
        <f>IF(N156="znížená",J156,0)</f>
        <v>0</v>
      </c>
      <c r="BG156" s="93">
        <f>IF(N156="zákl. prenesená",J156,0)</f>
        <v>0</v>
      </c>
      <c r="BH156" s="93">
        <f>IF(N156="zníž. prenesená",J156,0)</f>
        <v>0</v>
      </c>
      <c r="BI156" s="93">
        <f>IF(N156="nulová",J156,0)</f>
        <v>0</v>
      </c>
      <c r="BJ156" s="16" t="s">
        <v>115</v>
      </c>
      <c r="BK156" s="188">
        <f>ROUND(I156*H156,3)</f>
        <v>0</v>
      </c>
      <c r="BL156" s="16" t="s">
        <v>142</v>
      </c>
      <c r="BM156" s="187" t="s">
        <v>186</v>
      </c>
    </row>
    <row r="157" spans="1:65" s="13" customFormat="1" ht="10.199999999999999">
      <c r="B157" s="189"/>
      <c r="D157" s="190" t="s">
        <v>144</v>
      </c>
      <c r="E157" s="191" t="s">
        <v>1</v>
      </c>
      <c r="F157" s="192" t="s">
        <v>187</v>
      </c>
      <c r="H157" s="193">
        <v>87.3</v>
      </c>
      <c r="I157" s="194"/>
      <c r="L157" s="189"/>
      <c r="M157" s="195"/>
      <c r="N157" s="196"/>
      <c r="O157" s="196"/>
      <c r="P157" s="196"/>
      <c r="Q157" s="196"/>
      <c r="R157" s="196"/>
      <c r="S157" s="196"/>
      <c r="T157" s="197"/>
      <c r="AT157" s="191" t="s">
        <v>144</v>
      </c>
      <c r="AU157" s="191" t="s">
        <v>115</v>
      </c>
      <c r="AV157" s="13" t="s">
        <v>115</v>
      </c>
      <c r="AW157" s="13" t="s">
        <v>31</v>
      </c>
      <c r="AX157" s="13" t="s">
        <v>82</v>
      </c>
      <c r="AY157" s="191" t="s">
        <v>136</v>
      </c>
    </row>
    <row r="158" spans="1:65" s="2" customFormat="1" ht="24" customHeight="1">
      <c r="A158" s="32"/>
      <c r="B158" s="144"/>
      <c r="C158" s="176" t="s">
        <v>188</v>
      </c>
      <c r="D158" s="176" t="s">
        <v>138</v>
      </c>
      <c r="E158" s="177" t="s">
        <v>189</v>
      </c>
      <c r="F158" s="178" t="s">
        <v>190</v>
      </c>
      <c r="G158" s="179" t="s">
        <v>191</v>
      </c>
      <c r="H158" s="180">
        <v>88.11</v>
      </c>
      <c r="I158" s="181"/>
      <c r="J158" s="180">
        <f>ROUND(I158*H158,3)</f>
        <v>0</v>
      </c>
      <c r="K158" s="182"/>
      <c r="L158" s="33"/>
      <c r="M158" s="183" t="s">
        <v>1</v>
      </c>
      <c r="N158" s="184" t="s">
        <v>43</v>
      </c>
      <c r="O158" s="58"/>
      <c r="P158" s="185">
        <f>O158*H158</f>
        <v>0</v>
      </c>
      <c r="Q158" s="185">
        <v>0</v>
      </c>
      <c r="R158" s="185">
        <f>Q158*H158</f>
        <v>0</v>
      </c>
      <c r="S158" s="185">
        <v>0</v>
      </c>
      <c r="T158" s="186">
        <f>S158*H158</f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187" t="s">
        <v>142</v>
      </c>
      <c r="AT158" s="187" t="s">
        <v>138</v>
      </c>
      <c r="AU158" s="187" t="s">
        <v>115</v>
      </c>
      <c r="AY158" s="16" t="s">
        <v>136</v>
      </c>
      <c r="BE158" s="93">
        <f>IF(N158="základná",J158,0)</f>
        <v>0</v>
      </c>
      <c r="BF158" s="93">
        <f>IF(N158="znížená",J158,0)</f>
        <v>0</v>
      </c>
      <c r="BG158" s="93">
        <f>IF(N158="zákl. prenesená",J158,0)</f>
        <v>0</v>
      </c>
      <c r="BH158" s="93">
        <f>IF(N158="zníž. prenesená",J158,0)</f>
        <v>0</v>
      </c>
      <c r="BI158" s="93">
        <f>IF(N158="nulová",J158,0)</f>
        <v>0</v>
      </c>
      <c r="BJ158" s="16" t="s">
        <v>115</v>
      </c>
      <c r="BK158" s="188">
        <f>ROUND(I158*H158,3)</f>
        <v>0</v>
      </c>
      <c r="BL158" s="16" t="s">
        <v>142</v>
      </c>
      <c r="BM158" s="187" t="s">
        <v>192</v>
      </c>
    </row>
    <row r="159" spans="1:65" s="13" customFormat="1" ht="10.199999999999999">
      <c r="B159" s="189"/>
      <c r="D159" s="190" t="s">
        <v>144</v>
      </c>
      <c r="E159" s="191" t="s">
        <v>1</v>
      </c>
      <c r="F159" s="192" t="s">
        <v>193</v>
      </c>
      <c r="H159" s="193">
        <v>88.11</v>
      </c>
      <c r="I159" s="194"/>
      <c r="L159" s="189"/>
      <c r="M159" s="195"/>
      <c r="N159" s="196"/>
      <c r="O159" s="196"/>
      <c r="P159" s="196"/>
      <c r="Q159" s="196"/>
      <c r="R159" s="196"/>
      <c r="S159" s="196"/>
      <c r="T159" s="197"/>
      <c r="AT159" s="191" t="s">
        <v>144</v>
      </c>
      <c r="AU159" s="191" t="s">
        <v>115</v>
      </c>
      <c r="AV159" s="13" t="s">
        <v>115</v>
      </c>
      <c r="AW159" s="13" t="s">
        <v>31</v>
      </c>
      <c r="AX159" s="13" t="s">
        <v>82</v>
      </c>
      <c r="AY159" s="191" t="s">
        <v>136</v>
      </c>
    </row>
    <row r="160" spans="1:65" s="2" customFormat="1" ht="24" customHeight="1">
      <c r="A160" s="32"/>
      <c r="B160" s="144"/>
      <c r="C160" s="176" t="s">
        <v>194</v>
      </c>
      <c r="D160" s="176" t="s">
        <v>138</v>
      </c>
      <c r="E160" s="177" t="s">
        <v>195</v>
      </c>
      <c r="F160" s="178" t="s">
        <v>196</v>
      </c>
      <c r="G160" s="179" t="s">
        <v>191</v>
      </c>
      <c r="H160" s="180">
        <v>88.11</v>
      </c>
      <c r="I160" s="181"/>
      <c r="J160" s="180">
        <f>ROUND(I160*H160,3)</f>
        <v>0</v>
      </c>
      <c r="K160" s="182"/>
      <c r="L160" s="33"/>
      <c r="M160" s="183" t="s">
        <v>1</v>
      </c>
      <c r="N160" s="184" t="s">
        <v>43</v>
      </c>
      <c r="O160" s="58"/>
      <c r="P160" s="185">
        <f>O160*H160</f>
        <v>0</v>
      </c>
      <c r="Q160" s="185">
        <v>0</v>
      </c>
      <c r="R160" s="185">
        <f>Q160*H160</f>
        <v>0</v>
      </c>
      <c r="S160" s="185">
        <v>0</v>
      </c>
      <c r="T160" s="186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87" t="s">
        <v>142</v>
      </c>
      <c r="AT160" s="187" t="s">
        <v>138</v>
      </c>
      <c r="AU160" s="187" t="s">
        <v>115</v>
      </c>
      <c r="AY160" s="16" t="s">
        <v>136</v>
      </c>
      <c r="BE160" s="93">
        <f>IF(N160="základná",J160,0)</f>
        <v>0</v>
      </c>
      <c r="BF160" s="93">
        <f>IF(N160="znížená",J160,0)</f>
        <v>0</v>
      </c>
      <c r="BG160" s="93">
        <f>IF(N160="zákl. prenesená",J160,0)</f>
        <v>0</v>
      </c>
      <c r="BH160" s="93">
        <f>IF(N160="zníž. prenesená",J160,0)</f>
        <v>0</v>
      </c>
      <c r="BI160" s="93">
        <f>IF(N160="nulová",J160,0)</f>
        <v>0</v>
      </c>
      <c r="BJ160" s="16" t="s">
        <v>115</v>
      </c>
      <c r="BK160" s="188">
        <f>ROUND(I160*H160,3)</f>
        <v>0</v>
      </c>
      <c r="BL160" s="16" t="s">
        <v>142</v>
      </c>
      <c r="BM160" s="187" t="s">
        <v>197</v>
      </c>
    </row>
    <row r="161" spans="1:65" s="13" customFormat="1" ht="10.199999999999999">
      <c r="B161" s="189"/>
      <c r="D161" s="190" t="s">
        <v>144</v>
      </c>
      <c r="E161" s="191" t="s">
        <v>1</v>
      </c>
      <c r="F161" s="192" t="s">
        <v>198</v>
      </c>
      <c r="H161" s="193">
        <v>88.11</v>
      </c>
      <c r="I161" s="194"/>
      <c r="L161" s="189"/>
      <c r="M161" s="195"/>
      <c r="N161" s="196"/>
      <c r="O161" s="196"/>
      <c r="P161" s="196"/>
      <c r="Q161" s="196"/>
      <c r="R161" s="196"/>
      <c r="S161" s="196"/>
      <c r="T161" s="197"/>
      <c r="AT161" s="191" t="s">
        <v>144</v>
      </c>
      <c r="AU161" s="191" t="s">
        <v>115</v>
      </c>
      <c r="AV161" s="13" t="s">
        <v>115</v>
      </c>
      <c r="AW161" s="13" t="s">
        <v>31</v>
      </c>
      <c r="AX161" s="13" t="s">
        <v>82</v>
      </c>
      <c r="AY161" s="191" t="s">
        <v>136</v>
      </c>
    </row>
    <row r="162" spans="1:65" s="12" customFormat="1" ht="22.8" customHeight="1">
      <c r="B162" s="163"/>
      <c r="D162" s="164" t="s">
        <v>76</v>
      </c>
      <c r="E162" s="174" t="s">
        <v>115</v>
      </c>
      <c r="F162" s="174" t="s">
        <v>199</v>
      </c>
      <c r="I162" s="166"/>
      <c r="J162" s="175">
        <f>BK162</f>
        <v>0</v>
      </c>
      <c r="L162" s="163"/>
      <c r="M162" s="168"/>
      <c r="N162" s="169"/>
      <c r="O162" s="169"/>
      <c r="P162" s="170">
        <f>SUM(P163:P182)</f>
        <v>0</v>
      </c>
      <c r="Q162" s="169"/>
      <c r="R162" s="170">
        <f>SUM(R163:R182)</f>
        <v>27.169676130000003</v>
      </c>
      <c r="S162" s="169"/>
      <c r="T162" s="171">
        <f>SUM(T163:T182)</f>
        <v>0</v>
      </c>
      <c r="AR162" s="164" t="s">
        <v>82</v>
      </c>
      <c r="AT162" s="172" t="s">
        <v>76</v>
      </c>
      <c r="AU162" s="172" t="s">
        <v>82</v>
      </c>
      <c r="AY162" s="164" t="s">
        <v>136</v>
      </c>
      <c r="BK162" s="173">
        <f>SUM(BK163:BK182)</f>
        <v>0</v>
      </c>
    </row>
    <row r="163" spans="1:65" s="2" customFormat="1" ht="24" customHeight="1">
      <c r="A163" s="32"/>
      <c r="B163" s="144"/>
      <c r="C163" s="176" t="s">
        <v>200</v>
      </c>
      <c r="D163" s="176" t="s">
        <v>138</v>
      </c>
      <c r="E163" s="177" t="s">
        <v>201</v>
      </c>
      <c r="F163" s="178" t="s">
        <v>202</v>
      </c>
      <c r="G163" s="179" t="s">
        <v>191</v>
      </c>
      <c r="H163" s="180">
        <v>198</v>
      </c>
      <c r="I163" s="181"/>
      <c r="J163" s="180">
        <f>ROUND(I163*H163,3)</f>
        <v>0</v>
      </c>
      <c r="K163" s="182"/>
      <c r="L163" s="33"/>
      <c r="M163" s="183" t="s">
        <v>1</v>
      </c>
      <c r="N163" s="184" t="s">
        <v>43</v>
      </c>
      <c r="O163" s="58"/>
      <c r="P163" s="185">
        <f>O163*H163</f>
        <v>0</v>
      </c>
      <c r="Q163" s="185">
        <v>0</v>
      </c>
      <c r="R163" s="185">
        <f>Q163*H163</f>
        <v>0</v>
      </c>
      <c r="S163" s="185">
        <v>0</v>
      </c>
      <c r="T163" s="186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87" t="s">
        <v>142</v>
      </c>
      <c r="AT163" s="187" t="s">
        <v>138</v>
      </c>
      <c r="AU163" s="187" t="s">
        <v>115</v>
      </c>
      <c r="AY163" s="16" t="s">
        <v>136</v>
      </c>
      <c r="BE163" s="93">
        <f>IF(N163="základná",J163,0)</f>
        <v>0</v>
      </c>
      <c r="BF163" s="93">
        <f>IF(N163="znížená",J163,0)</f>
        <v>0</v>
      </c>
      <c r="BG163" s="93">
        <f>IF(N163="zákl. prenesená",J163,0)</f>
        <v>0</v>
      </c>
      <c r="BH163" s="93">
        <f>IF(N163="zníž. prenesená",J163,0)</f>
        <v>0</v>
      </c>
      <c r="BI163" s="93">
        <f>IF(N163="nulová",J163,0)</f>
        <v>0</v>
      </c>
      <c r="BJ163" s="16" t="s">
        <v>115</v>
      </c>
      <c r="BK163" s="188">
        <f>ROUND(I163*H163,3)</f>
        <v>0</v>
      </c>
      <c r="BL163" s="16" t="s">
        <v>142</v>
      </c>
      <c r="BM163" s="187" t="s">
        <v>203</v>
      </c>
    </row>
    <row r="164" spans="1:65" s="13" customFormat="1" ht="10.199999999999999">
      <c r="B164" s="189"/>
      <c r="D164" s="190" t="s">
        <v>144</v>
      </c>
      <c r="E164" s="191" t="s">
        <v>1</v>
      </c>
      <c r="F164" s="192" t="s">
        <v>204</v>
      </c>
      <c r="H164" s="193">
        <v>198</v>
      </c>
      <c r="I164" s="194"/>
      <c r="L164" s="189"/>
      <c r="M164" s="195"/>
      <c r="N164" s="196"/>
      <c r="O164" s="196"/>
      <c r="P164" s="196"/>
      <c r="Q164" s="196"/>
      <c r="R164" s="196"/>
      <c r="S164" s="196"/>
      <c r="T164" s="197"/>
      <c r="AT164" s="191" t="s">
        <v>144</v>
      </c>
      <c r="AU164" s="191" t="s">
        <v>115</v>
      </c>
      <c r="AV164" s="13" t="s">
        <v>115</v>
      </c>
      <c r="AW164" s="13" t="s">
        <v>31</v>
      </c>
      <c r="AX164" s="13" t="s">
        <v>82</v>
      </c>
      <c r="AY164" s="191" t="s">
        <v>136</v>
      </c>
    </row>
    <row r="165" spans="1:65" s="2" customFormat="1" ht="16.5" customHeight="1">
      <c r="A165" s="32"/>
      <c r="B165" s="144"/>
      <c r="C165" s="176" t="s">
        <v>205</v>
      </c>
      <c r="D165" s="176" t="s">
        <v>138</v>
      </c>
      <c r="E165" s="177" t="s">
        <v>206</v>
      </c>
      <c r="F165" s="178" t="s">
        <v>207</v>
      </c>
      <c r="G165" s="179" t="s">
        <v>141</v>
      </c>
      <c r="H165" s="180">
        <v>2.2320000000000002</v>
      </c>
      <c r="I165" s="181"/>
      <c r="J165" s="180">
        <f>ROUND(I165*H165,3)</f>
        <v>0</v>
      </c>
      <c r="K165" s="182"/>
      <c r="L165" s="33"/>
      <c r="M165" s="183" t="s">
        <v>1</v>
      </c>
      <c r="N165" s="184" t="s">
        <v>43</v>
      </c>
      <c r="O165" s="58"/>
      <c r="P165" s="185">
        <f>O165*H165</f>
        <v>0</v>
      </c>
      <c r="Q165" s="185">
        <v>2.19407</v>
      </c>
      <c r="R165" s="185">
        <f>Q165*H165</f>
        <v>4.8971642400000004</v>
      </c>
      <c r="S165" s="185">
        <v>0</v>
      </c>
      <c r="T165" s="186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87" t="s">
        <v>142</v>
      </c>
      <c r="AT165" s="187" t="s">
        <v>138</v>
      </c>
      <c r="AU165" s="187" t="s">
        <v>115</v>
      </c>
      <c r="AY165" s="16" t="s">
        <v>136</v>
      </c>
      <c r="BE165" s="93">
        <f>IF(N165="základná",J165,0)</f>
        <v>0</v>
      </c>
      <c r="BF165" s="93">
        <f>IF(N165="znížená",J165,0)</f>
        <v>0</v>
      </c>
      <c r="BG165" s="93">
        <f>IF(N165="zákl. prenesená",J165,0)</f>
        <v>0</v>
      </c>
      <c r="BH165" s="93">
        <f>IF(N165="zníž. prenesená",J165,0)</f>
        <v>0</v>
      </c>
      <c r="BI165" s="93">
        <f>IF(N165="nulová",J165,0)</f>
        <v>0</v>
      </c>
      <c r="BJ165" s="16" t="s">
        <v>115</v>
      </c>
      <c r="BK165" s="188">
        <f>ROUND(I165*H165,3)</f>
        <v>0</v>
      </c>
      <c r="BL165" s="16" t="s">
        <v>142</v>
      </c>
      <c r="BM165" s="187" t="s">
        <v>208</v>
      </c>
    </row>
    <row r="166" spans="1:65" s="13" customFormat="1" ht="10.199999999999999">
      <c r="B166" s="189"/>
      <c r="D166" s="190" t="s">
        <v>144</v>
      </c>
      <c r="E166" s="191" t="s">
        <v>1</v>
      </c>
      <c r="F166" s="192" t="s">
        <v>209</v>
      </c>
      <c r="H166" s="193">
        <v>2.2320000000000002</v>
      </c>
      <c r="I166" s="194"/>
      <c r="L166" s="189"/>
      <c r="M166" s="195"/>
      <c r="N166" s="196"/>
      <c r="O166" s="196"/>
      <c r="P166" s="196"/>
      <c r="Q166" s="196"/>
      <c r="R166" s="196"/>
      <c r="S166" s="196"/>
      <c r="T166" s="197"/>
      <c r="AT166" s="191" t="s">
        <v>144</v>
      </c>
      <c r="AU166" s="191" t="s">
        <v>115</v>
      </c>
      <c r="AV166" s="13" t="s">
        <v>115</v>
      </c>
      <c r="AW166" s="13" t="s">
        <v>31</v>
      </c>
      <c r="AX166" s="13" t="s">
        <v>82</v>
      </c>
      <c r="AY166" s="191" t="s">
        <v>136</v>
      </c>
    </row>
    <row r="167" spans="1:65" s="2" customFormat="1" ht="24" customHeight="1">
      <c r="A167" s="32"/>
      <c r="B167" s="144"/>
      <c r="C167" s="176" t="s">
        <v>210</v>
      </c>
      <c r="D167" s="176" t="s">
        <v>138</v>
      </c>
      <c r="E167" s="177" t="s">
        <v>211</v>
      </c>
      <c r="F167" s="178" t="s">
        <v>212</v>
      </c>
      <c r="G167" s="179" t="s">
        <v>213</v>
      </c>
      <c r="H167" s="180">
        <v>36</v>
      </c>
      <c r="I167" s="181"/>
      <c r="J167" s="180">
        <f>ROUND(I167*H167,3)</f>
        <v>0</v>
      </c>
      <c r="K167" s="182"/>
      <c r="L167" s="33"/>
      <c r="M167" s="183" t="s">
        <v>1</v>
      </c>
      <c r="N167" s="184" t="s">
        <v>43</v>
      </c>
      <c r="O167" s="58"/>
      <c r="P167" s="185">
        <f>O167*H167</f>
        <v>0</v>
      </c>
      <c r="Q167" s="185">
        <v>1.8950000000000002E-2</v>
      </c>
      <c r="R167" s="185">
        <f>Q167*H167</f>
        <v>0.68220000000000003</v>
      </c>
      <c r="S167" s="185">
        <v>0</v>
      </c>
      <c r="T167" s="186">
        <f>S167*H167</f>
        <v>0</v>
      </c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R167" s="187" t="s">
        <v>142</v>
      </c>
      <c r="AT167" s="187" t="s">
        <v>138</v>
      </c>
      <c r="AU167" s="187" t="s">
        <v>115</v>
      </c>
      <c r="AY167" s="16" t="s">
        <v>136</v>
      </c>
      <c r="BE167" s="93">
        <f>IF(N167="základná",J167,0)</f>
        <v>0</v>
      </c>
      <c r="BF167" s="93">
        <f>IF(N167="znížená",J167,0)</f>
        <v>0</v>
      </c>
      <c r="BG167" s="93">
        <f>IF(N167="zákl. prenesená",J167,0)</f>
        <v>0</v>
      </c>
      <c r="BH167" s="93">
        <f>IF(N167="zníž. prenesená",J167,0)</f>
        <v>0</v>
      </c>
      <c r="BI167" s="93">
        <f>IF(N167="nulová",J167,0)</f>
        <v>0</v>
      </c>
      <c r="BJ167" s="16" t="s">
        <v>115</v>
      </c>
      <c r="BK167" s="188">
        <f>ROUND(I167*H167,3)</f>
        <v>0</v>
      </c>
      <c r="BL167" s="16" t="s">
        <v>142</v>
      </c>
      <c r="BM167" s="187" t="s">
        <v>214</v>
      </c>
    </row>
    <row r="168" spans="1:65" s="13" customFormat="1" ht="10.199999999999999">
      <c r="B168" s="189"/>
      <c r="D168" s="190" t="s">
        <v>144</v>
      </c>
      <c r="E168" s="191" t="s">
        <v>1</v>
      </c>
      <c r="F168" s="192" t="s">
        <v>215</v>
      </c>
      <c r="H168" s="193">
        <v>12</v>
      </c>
      <c r="I168" s="194"/>
      <c r="L168" s="189"/>
      <c r="M168" s="195"/>
      <c r="N168" s="196"/>
      <c r="O168" s="196"/>
      <c r="P168" s="196"/>
      <c r="Q168" s="196"/>
      <c r="R168" s="196"/>
      <c r="S168" s="196"/>
      <c r="T168" s="197"/>
      <c r="AT168" s="191" t="s">
        <v>144</v>
      </c>
      <c r="AU168" s="191" t="s">
        <v>115</v>
      </c>
      <c r="AV168" s="13" t="s">
        <v>115</v>
      </c>
      <c r="AW168" s="13" t="s">
        <v>31</v>
      </c>
      <c r="AX168" s="13" t="s">
        <v>77</v>
      </c>
      <c r="AY168" s="191" t="s">
        <v>136</v>
      </c>
    </row>
    <row r="169" spans="1:65" s="13" customFormat="1" ht="10.199999999999999">
      <c r="B169" s="189"/>
      <c r="D169" s="190" t="s">
        <v>144</v>
      </c>
      <c r="E169" s="191" t="s">
        <v>1</v>
      </c>
      <c r="F169" s="192" t="s">
        <v>216</v>
      </c>
      <c r="H169" s="193">
        <v>18</v>
      </c>
      <c r="I169" s="194"/>
      <c r="L169" s="189"/>
      <c r="M169" s="195"/>
      <c r="N169" s="196"/>
      <c r="O169" s="196"/>
      <c r="P169" s="196"/>
      <c r="Q169" s="196"/>
      <c r="R169" s="196"/>
      <c r="S169" s="196"/>
      <c r="T169" s="197"/>
      <c r="AT169" s="191" t="s">
        <v>144</v>
      </c>
      <c r="AU169" s="191" t="s">
        <v>115</v>
      </c>
      <c r="AV169" s="13" t="s">
        <v>115</v>
      </c>
      <c r="AW169" s="13" t="s">
        <v>31</v>
      </c>
      <c r="AX169" s="13" t="s">
        <v>77</v>
      </c>
      <c r="AY169" s="191" t="s">
        <v>136</v>
      </c>
    </row>
    <row r="170" spans="1:65" s="13" customFormat="1" ht="10.199999999999999">
      <c r="B170" s="189"/>
      <c r="D170" s="190" t="s">
        <v>144</v>
      </c>
      <c r="E170" s="191" t="s">
        <v>1</v>
      </c>
      <c r="F170" s="192" t="s">
        <v>217</v>
      </c>
      <c r="H170" s="193">
        <v>6</v>
      </c>
      <c r="I170" s="194"/>
      <c r="L170" s="189"/>
      <c r="M170" s="195"/>
      <c r="N170" s="196"/>
      <c r="O170" s="196"/>
      <c r="P170" s="196"/>
      <c r="Q170" s="196"/>
      <c r="R170" s="196"/>
      <c r="S170" s="196"/>
      <c r="T170" s="197"/>
      <c r="AT170" s="191" t="s">
        <v>144</v>
      </c>
      <c r="AU170" s="191" t="s">
        <v>115</v>
      </c>
      <c r="AV170" s="13" t="s">
        <v>115</v>
      </c>
      <c r="AW170" s="13" t="s">
        <v>31</v>
      </c>
      <c r="AX170" s="13" t="s">
        <v>77</v>
      </c>
      <c r="AY170" s="191" t="s">
        <v>136</v>
      </c>
    </row>
    <row r="171" spans="1:65" s="14" customFormat="1" ht="10.199999999999999">
      <c r="B171" s="198"/>
      <c r="D171" s="190" t="s">
        <v>144</v>
      </c>
      <c r="E171" s="199" t="s">
        <v>1</v>
      </c>
      <c r="F171" s="200" t="s">
        <v>157</v>
      </c>
      <c r="H171" s="201">
        <v>36</v>
      </c>
      <c r="I171" s="202"/>
      <c r="L171" s="198"/>
      <c r="M171" s="203"/>
      <c r="N171" s="204"/>
      <c r="O171" s="204"/>
      <c r="P171" s="204"/>
      <c r="Q171" s="204"/>
      <c r="R171" s="204"/>
      <c r="S171" s="204"/>
      <c r="T171" s="205"/>
      <c r="AT171" s="199" t="s">
        <v>144</v>
      </c>
      <c r="AU171" s="199" t="s">
        <v>115</v>
      </c>
      <c r="AV171" s="14" t="s">
        <v>142</v>
      </c>
      <c r="AW171" s="14" t="s">
        <v>31</v>
      </c>
      <c r="AX171" s="14" t="s">
        <v>82</v>
      </c>
      <c r="AY171" s="199" t="s">
        <v>136</v>
      </c>
    </row>
    <row r="172" spans="1:65" s="2" customFormat="1" ht="16.5" customHeight="1">
      <c r="A172" s="32"/>
      <c r="B172" s="144"/>
      <c r="C172" s="206" t="s">
        <v>218</v>
      </c>
      <c r="D172" s="206" t="s">
        <v>219</v>
      </c>
      <c r="E172" s="207" t="s">
        <v>220</v>
      </c>
      <c r="F172" s="208" t="s">
        <v>221</v>
      </c>
      <c r="G172" s="209" t="s">
        <v>185</v>
      </c>
      <c r="H172" s="210">
        <v>0.46800000000000003</v>
      </c>
      <c r="I172" s="211"/>
      <c r="J172" s="210">
        <f>ROUND(I172*H172,3)</f>
        <v>0</v>
      </c>
      <c r="K172" s="212"/>
      <c r="L172" s="213"/>
      <c r="M172" s="214" t="s">
        <v>1</v>
      </c>
      <c r="N172" s="215" t="s">
        <v>43</v>
      </c>
      <c r="O172" s="58"/>
      <c r="P172" s="185">
        <f>O172*H172</f>
        <v>0</v>
      </c>
      <c r="Q172" s="185">
        <v>1</v>
      </c>
      <c r="R172" s="185">
        <f>Q172*H172</f>
        <v>0.46800000000000003</v>
      </c>
      <c r="S172" s="185">
        <v>0</v>
      </c>
      <c r="T172" s="186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187" t="s">
        <v>177</v>
      </c>
      <c r="AT172" s="187" t="s">
        <v>219</v>
      </c>
      <c r="AU172" s="187" t="s">
        <v>115</v>
      </c>
      <c r="AY172" s="16" t="s">
        <v>136</v>
      </c>
      <c r="BE172" s="93">
        <f>IF(N172="základná",J172,0)</f>
        <v>0</v>
      </c>
      <c r="BF172" s="93">
        <f>IF(N172="znížená",J172,0)</f>
        <v>0</v>
      </c>
      <c r="BG172" s="93">
        <f>IF(N172="zákl. prenesená",J172,0)</f>
        <v>0</v>
      </c>
      <c r="BH172" s="93">
        <f>IF(N172="zníž. prenesená",J172,0)</f>
        <v>0</v>
      </c>
      <c r="BI172" s="93">
        <f>IF(N172="nulová",J172,0)</f>
        <v>0</v>
      </c>
      <c r="BJ172" s="16" t="s">
        <v>115</v>
      </c>
      <c r="BK172" s="188">
        <f>ROUND(I172*H172,3)</f>
        <v>0</v>
      </c>
      <c r="BL172" s="16" t="s">
        <v>142</v>
      </c>
      <c r="BM172" s="187" t="s">
        <v>222</v>
      </c>
    </row>
    <row r="173" spans="1:65" s="13" customFormat="1" ht="20.399999999999999">
      <c r="B173" s="189"/>
      <c r="D173" s="190" t="s">
        <v>144</v>
      </c>
      <c r="E173" s="191" t="s">
        <v>1</v>
      </c>
      <c r="F173" s="192" t="s">
        <v>223</v>
      </c>
      <c r="H173" s="193">
        <v>0.16500000000000001</v>
      </c>
      <c r="I173" s="194"/>
      <c r="L173" s="189"/>
      <c r="M173" s="195"/>
      <c r="N173" s="196"/>
      <c r="O173" s="196"/>
      <c r="P173" s="196"/>
      <c r="Q173" s="196"/>
      <c r="R173" s="196"/>
      <c r="S173" s="196"/>
      <c r="T173" s="197"/>
      <c r="AT173" s="191" t="s">
        <v>144</v>
      </c>
      <c r="AU173" s="191" t="s">
        <v>115</v>
      </c>
      <c r="AV173" s="13" t="s">
        <v>115</v>
      </c>
      <c r="AW173" s="13" t="s">
        <v>31</v>
      </c>
      <c r="AX173" s="13" t="s">
        <v>77</v>
      </c>
      <c r="AY173" s="191" t="s">
        <v>136</v>
      </c>
    </row>
    <row r="174" spans="1:65" s="13" customFormat="1" ht="10.199999999999999">
      <c r="B174" s="189"/>
      <c r="D174" s="190" t="s">
        <v>144</v>
      </c>
      <c r="E174" s="191" t="s">
        <v>1</v>
      </c>
      <c r="F174" s="192" t="s">
        <v>224</v>
      </c>
      <c r="H174" s="193">
        <v>7.1999999999999995E-2</v>
      </c>
      <c r="I174" s="194"/>
      <c r="L174" s="189"/>
      <c r="M174" s="195"/>
      <c r="N174" s="196"/>
      <c r="O174" s="196"/>
      <c r="P174" s="196"/>
      <c r="Q174" s="196"/>
      <c r="R174" s="196"/>
      <c r="S174" s="196"/>
      <c r="T174" s="197"/>
      <c r="AT174" s="191" t="s">
        <v>144</v>
      </c>
      <c r="AU174" s="191" t="s">
        <v>115</v>
      </c>
      <c r="AV174" s="13" t="s">
        <v>115</v>
      </c>
      <c r="AW174" s="13" t="s">
        <v>31</v>
      </c>
      <c r="AX174" s="13" t="s">
        <v>77</v>
      </c>
      <c r="AY174" s="191" t="s">
        <v>136</v>
      </c>
    </row>
    <row r="175" spans="1:65" s="13" customFormat="1" ht="10.199999999999999">
      <c r="B175" s="189"/>
      <c r="D175" s="190" t="s">
        <v>144</v>
      </c>
      <c r="E175" s="191" t="s">
        <v>1</v>
      </c>
      <c r="F175" s="192" t="s">
        <v>225</v>
      </c>
      <c r="H175" s="193">
        <v>6.9000000000000006E-2</v>
      </c>
      <c r="I175" s="194"/>
      <c r="L175" s="189"/>
      <c r="M175" s="195"/>
      <c r="N175" s="196"/>
      <c r="O175" s="196"/>
      <c r="P175" s="196"/>
      <c r="Q175" s="196"/>
      <c r="R175" s="196"/>
      <c r="S175" s="196"/>
      <c r="T175" s="197"/>
      <c r="AT175" s="191" t="s">
        <v>144</v>
      </c>
      <c r="AU175" s="191" t="s">
        <v>115</v>
      </c>
      <c r="AV175" s="13" t="s">
        <v>115</v>
      </c>
      <c r="AW175" s="13" t="s">
        <v>31</v>
      </c>
      <c r="AX175" s="13" t="s">
        <v>77</v>
      </c>
      <c r="AY175" s="191" t="s">
        <v>136</v>
      </c>
    </row>
    <row r="176" spans="1:65" s="13" customFormat="1" ht="10.199999999999999">
      <c r="B176" s="189"/>
      <c r="D176" s="190" t="s">
        <v>144</v>
      </c>
      <c r="E176" s="191" t="s">
        <v>1</v>
      </c>
      <c r="F176" s="192" t="s">
        <v>226</v>
      </c>
      <c r="H176" s="193">
        <v>0.16200000000000001</v>
      </c>
      <c r="I176" s="194"/>
      <c r="L176" s="189"/>
      <c r="M176" s="195"/>
      <c r="N176" s="196"/>
      <c r="O176" s="196"/>
      <c r="P176" s="196"/>
      <c r="Q176" s="196"/>
      <c r="R176" s="196"/>
      <c r="S176" s="196"/>
      <c r="T176" s="197"/>
      <c r="AT176" s="191" t="s">
        <v>144</v>
      </c>
      <c r="AU176" s="191" t="s">
        <v>115</v>
      </c>
      <c r="AV176" s="13" t="s">
        <v>115</v>
      </c>
      <c r="AW176" s="13" t="s">
        <v>31</v>
      </c>
      <c r="AX176" s="13" t="s">
        <v>77</v>
      </c>
      <c r="AY176" s="191" t="s">
        <v>136</v>
      </c>
    </row>
    <row r="177" spans="1:65" s="14" customFormat="1" ht="10.199999999999999">
      <c r="B177" s="198"/>
      <c r="D177" s="190" t="s">
        <v>144</v>
      </c>
      <c r="E177" s="199" t="s">
        <v>1</v>
      </c>
      <c r="F177" s="200" t="s">
        <v>157</v>
      </c>
      <c r="H177" s="201">
        <v>0.46800000000000003</v>
      </c>
      <c r="I177" s="202"/>
      <c r="L177" s="198"/>
      <c r="M177" s="203"/>
      <c r="N177" s="204"/>
      <c r="O177" s="204"/>
      <c r="P177" s="204"/>
      <c r="Q177" s="204"/>
      <c r="R177" s="204"/>
      <c r="S177" s="204"/>
      <c r="T177" s="205"/>
      <c r="AT177" s="199" t="s">
        <v>144</v>
      </c>
      <c r="AU177" s="199" t="s">
        <v>115</v>
      </c>
      <c r="AV177" s="14" t="s">
        <v>142</v>
      </c>
      <c r="AW177" s="14" t="s">
        <v>31</v>
      </c>
      <c r="AX177" s="14" t="s">
        <v>82</v>
      </c>
      <c r="AY177" s="199" t="s">
        <v>136</v>
      </c>
    </row>
    <row r="178" spans="1:65" s="2" customFormat="1" ht="16.5" customHeight="1">
      <c r="A178" s="32"/>
      <c r="B178" s="144"/>
      <c r="C178" s="176" t="s">
        <v>227</v>
      </c>
      <c r="D178" s="176" t="s">
        <v>138</v>
      </c>
      <c r="E178" s="177" t="s">
        <v>228</v>
      </c>
      <c r="F178" s="178" t="s">
        <v>229</v>
      </c>
      <c r="G178" s="179" t="s">
        <v>141</v>
      </c>
      <c r="H178" s="180">
        <v>9.6270000000000007</v>
      </c>
      <c r="I178" s="181"/>
      <c r="J178" s="180">
        <f>ROUND(I178*H178,3)</f>
        <v>0</v>
      </c>
      <c r="K178" s="182"/>
      <c r="L178" s="33"/>
      <c r="M178" s="183" t="s">
        <v>1</v>
      </c>
      <c r="N178" s="184" t="s">
        <v>43</v>
      </c>
      <c r="O178" s="58"/>
      <c r="P178" s="185">
        <f>O178*H178</f>
        <v>0</v>
      </c>
      <c r="Q178" s="185">
        <v>2.19407</v>
      </c>
      <c r="R178" s="185">
        <f>Q178*H178</f>
        <v>21.122311890000002</v>
      </c>
      <c r="S178" s="185">
        <v>0</v>
      </c>
      <c r="T178" s="186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87" t="s">
        <v>142</v>
      </c>
      <c r="AT178" s="187" t="s">
        <v>138</v>
      </c>
      <c r="AU178" s="187" t="s">
        <v>115</v>
      </c>
      <c r="AY178" s="16" t="s">
        <v>136</v>
      </c>
      <c r="BE178" s="93">
        <f>IF(N178="základná",J178,0)</f>
        <v>0</v>
      </c>
      <c r="BF178" s="93">
        <f>IF(N178="znížená",J178,0)</f>
        <v>0</v>
      </c>
      <c r="BG178" s="93">
        <f>IF(N178="zákl. prenesená",J178,0)</f>
        <v>0</v>
      </c>
      <c r="BH178" s="93">
        <f>IF(N178="zníž. prenesená",J178,0)</f>
        <v>0</v>
      </c>
      <c r="BI178" s="93">
        <f>IF(N178="nulová",J178,0)</f>
        <v>0</v>
      </c>
      <c r="BJ178" s="16" t="s">
        <v>115</v>
      </c>
      <c r="BK178" s="188">
        <f>ROUND(I178*H178,3)</f>
        <v>0</v>
      </c>
      <c r="BL178" s="16" t="s">
        <v>142</v>
      </c>
      <c r="BM178" s="187" t="s">
        <v>230</v>
      </c>
    </row>
    <row r="179" spans="1:65" s="13" customFormat="1" ht="10.199999999999999">
      <c r="B179" s="189"/>
      <c r="D179" s="190" t="s">
        <v>144</v>
      </c>
      <c r="E179" s="191" t="s">
        <v>1</v>
      </c>
      <c r="F179" s="192" t="s">
        <v>231</v>
      </c>
      <c r="H179" s="193">
        <v>7.4249999999999998</v>
      </c>
      <c r="I179" s="194"/>
      <c r="L179" s="189"/>
      <c r="M179" s="195"/>
      <c r="N179" s="196"/>
      <c r="O179" s="196"/>
      <c r="P179" s="196"/>
      <c r="Q179" s="196"/>
      <c r="R179" s="196"/>
      <c r="S179" s="196"/>
      <c r="T179" s="197"/>
      <c r="AT179" s="191" t="s">
        <v>144</v>
      </c>
      <c r="AU179" s="191" t="s">
        <v>115</v>
      </c>
      <c r="AV179" s="13" t="s">
        <v>115</v>
      </c>
      <c r="AW179" s="13" t="s">
        <v>31</v>
      </c>
      <c r="AX179" s="13" t="s">
        <v>77</v>
      </c>
      <c r="AY179" s="191" t="s">
        <v>136</v>
      </c>
    </row>
    <row r="180" spans="1:65" s="13" customFormat="1" ht="10.199999999999999">
      <c r="B180" s="189"/>
      <c r="D180" s="190" t="s">
        <v>144</v>
      </c>
      <c r="E180" s="191" t="s">
        <v>1</v>
      </c>
      <c r="F180" s="192" t="s">
        <v>232</v>
      </c>
      <c r="H180" s="193">
        <v>1.173</v>
      </c>
      <c r="I180" s="194"/>
      <c r="L180" s="189"/>
      <c r="M180" s="195"/>
      <c r="N180" s="196"/>
      <c r="O180" s="196"/>
      <c r="P180" s="196"/>
      <c r="Q180" s="196"/>
      <c r="R180" s="196"/>
      <c r="S180" s="196"/>
      <c r="T180" s="197"/>
      <c r="AT180" s="191" t="s">
        <v>144</v>
      </c>
      <c r="AU180" s="191" t="s">
        <v>115</v>
      </c>
      <c r="AV180" s="13" t="s">
        <v>115</v>
      </c>
      <c r="AW180" s="13" t="s">
        <v>31</v>
      </c>
      <c r="AX180" s="13" t="s">
        <v>77</v>
      </c>
      <c r="AY180" s="191" t="s">
        <v>136</v>
      </c>
    </row>
    <row r="181" spans="1:65" s="13" customFormat="1" ht="10.199999999999999">
      <c r="B181" s="189"/>
      <c r="D181" s="190" t="s">
        <v>144</v>
      </c>
      <c r="E181" s="191" t="s">
        <v>1</v>
      </c>
      <c r="F181" s="192" t="s">
        <v>233</v>
      </c>
      <c r="H181" s="193">
        <v>1.0289999999999999</v>
      </c>
      <c r="I181" s="194"/>
      <c r="L181" s="189"/>
      <c r="M181" s="195"/>
      <c r="N181" s="196"/>
      <c r="O181" s="196"/>
      <c r="P181" s="196"/>
      <c r="Q181" s="196"/>
      <c r="R181" s="196"/>
      <c r="S181" s="196"/>
      <c r="T181" s="197"/>
      <c r="AT181" s="191" t="s">
        <v>144</v>
      </c>
      <c r="AU181" s="191" t="s">
        <v>115</v>
      </c>
      <c r="AV181" s="13" t="s">
        <v>115</v>
      </c>
      <c r="AW181" s="13" t="s">
        <v>31</v>
      </c>
      <c r="AX181" s="13" t="s">
        <v>77</v>
      </c>
      <c r="AY181" s="191" t="s">
        <v>136</v>
      </c>
    </row>
    <row r="182" spans="1:65" s="14" customFormat="1" ht="10.199999999999999">
      <c r="B182" s="198"/>
      <c r="D182" s="190" t="s">
        <v>144</v>
      </c>
      <c r="E182" s="199" t="s">
        <v>1</v>
      </c>
      <c r="F182" s="200" t="s">
        <v>157</v>
      </c>
      <c r="H182" s="201">
        <v>9.6270000000000007</v>
      </c>
      <c r="I182" s="202"/>
      <c r="L182" s="198"/>
      <c r="M182" s="203"/>
      <c r="N182" s="204"/>
      <c r="O182" s="204"/>
      <c r="P182" s="204"/>
      <c r="Q182" s="204"/>
      <c r="R182" s="204"/>
      <c r="S182" s="204"/>
      <c r="T182" s="205"/>
      <c r="AT182" s="199" t="s">
        <v>144</v>
      </c>
      <c r="AU182" s="199" t="s">
        <v>115</v>
      </c>
      <c r="AV182" s="14" t="s">
        <v>142</v>
      </c>
      <c r="AW182" s="14" t="s">
        <v>31</v>
      </c>
      <c r="AX182" s="14" t="s">
        <v>82</v>
      </c>
      <c r="AY182" s="199" t="s">
        <v>136</v>
      </c>
    </row>
    <row r="183" spans="1:65" s="12" customFormat="1" ht="22.8" customHeight="1">
      <c r="B183" s="163"/>
      <c r="D183" s="164" t="s">
        <v>76</v>
      </c>
      <c r="E183" s="174" t="s">
        <v>162</v>
      </c>
      <c r="F183" s="174" t="s">
        <v>234</v>
      </c>
      <c r="I183" s="166"/>
      <c r="J183" s="175">
        <f>BK183</f>
        <v>0</v>
      </c>
      <c r="L183" s="163"/>
      <c r="M183" s="168"/>
      <c r="N183" s="169"/>
      <c r="O183" s="169"/>
      <c r="P183" s="170">
        <f>SUM(P184:P191)</f>
        <v>0</v>
      </c>
      <c r="Q183" s="169"/>
      <c r="R183" s="170">
        <f>SUM(R184:R191)</f>
        <v>74.499600000000001</v>
      </c>
      <c r="S183" s="169"/>
      <c r="T183" s="171">
        <f>SUM(T184:T191)</f>
        <v>0</v>
      </c>
      <c r="AR183" s="164" t="s">
        <v>82</v>
      </c>
      <c r="AT183" s="172" t="s">
        <v>76</v>
      </c>
      <c r="AU183" s="172" t="s">
        <v>82</v>
      </c>
      <c r="AY183" s="164" t="s">
        <v>136</v>
      </c>
      <c r="BK183" s="173">
        <f>SUM(BK184:BK191)</f>
        <v>0</v>
      </c>
    </row>
    <row r="184" spans="1:65" s="2" customFormat="1" ht="24" customHeight="1">
      <c r="A184" s="32"/>
      <c r="B184" s="144"/>
      <c r="C184" s="176" t="s">
        <v>235</v>
      </c>
      <c r="D184" s="176" t="s">
        <v>138</v>
      </c>
      <c r="E184" s="177" t="s">
        <v>236</v>
      </c>
      <c r="F184" s="178" t="s">
        <v>237</v>
      </c>
      <c r="G184" s="179" t="s">
        <v>191</v>
      </c>
      <c r="H184" s="180">
        <v>198</v>
      </c>
      <c r="I184" s="181"/>
      <c r="J184" s="180">
        <f>ROUND(I184*H184,3)</f>
        <v>0</v>
      </c>
      <c r="K184" s="182"/>
      <c r="L184" s="33"/>
      <c r="M184" s="183" t="s">
        <v>1</v>
      </c>
      <c r="N184" s="184" t="s">
        <v>43</v>
      </c>
      <c r="O184" s="58"/>
      <c r="P184" s="185">
        <f>O184*H184</f>
        <v>0</v>
      </c>
      <c r="Q184" s="185">
        <v>0</v>
      </c>
      <c r="R184" s="185">
        <f>Q184*H184</f>
        <v>0</v>
      </c>
      <c r="S184" s="185">
        <v>0</v>
      </c>
      <c r="T184" s="186">
        <f>S184*H184</f>
        <v>0</v>
      </c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R184" s="187" t="s">
        <v>142</v>
      </c>
      <c r="AT184" s="187" t="s">
        <v>138</v>
      </c>
      <c r="AU184" s="187" t="s">
        <v>115</v>
      </c>
      <c r="AY184" s="16" t="s">
        <v>136</v>
      </c>
      <c r="BE184" s="93">
        <f>IF(N184="základná",J184,0)</f>
        <v>0</v>
      </c>
      <c r="BF184" s="93">
        <f>IF(N184="znížená",J184,0)</f>
        <v>0</v>
      </c>
      <c r="BG184" s="93">
        <f>IF(N184="zákl. prenesená",J184,0)</f>
        <v>0</v>
      </c>
      <c r="BH184" s="93">
        <f>IF(N184="zníž. prenesená",J184,0)</f>
        <v>0</v>
      </c>
      <c r="BI184" s="93">
        <f>IF(N184="nulová",J184,0)</f>
        <v>0</v>
      </c>
      <c r="BJ184" s="16" t="s">
        <v>115</v>
      </c>
      <c r="BK184" s="188">
        <f>ROUND(I184*H184,3)</f>
        <v>0</v>
      </c>
      <c r="BL184" s="16" t="s">
        <v>142</v>
      </c>
      <c r="BM184" s="187" t="s">
        <v>238</v>
      </c>
    </row>
    <row r="185" spans="1:65" s="13" customFormat="1" ht="10.199999999999999">
      <c r="B185" s="189"/>
      <c r="D185" s="190" t="s">
        <v>144</v>
      </c>
      <c r="E185" s="191" t="s">
        <v>1</v>
      </c>
      <c r="F185" s="192" t="s">
        <v>204</v>
      </c>
      <c r="H185" s="193">
        <v>198</v>
      </c>
      <c r="I185" s="194"/>
      <c r="L185" s="189"/>
      <c r="M185" s="195"/>
      <c r="N185" s="196"/>
      <c r="O185" s="196"/>
      <c r="P185" s="196"/>
      <c r="Q185" s="196"/>
      <c r="R185" s="196"/>
      <c r="S185" s="196"/>
      <c r="T185" s="197"/>
      <c r="AT185" s="191" t="s">
        <v>144</v>
      </c>
      <c r="AU185" s="191" t="s">
        <v>115</v>
      </c>
      <c r="AV185" s="13" t="s">
        <v>115</v>
      </c>
      <c r="AW185" s="13" t="s">
        <v>31</v>
      </c>
      <c r="AX185" s="13" t="s">
        <v>82</v>
      </c>
      <c r="AY185" s="191" t="s">
        <v>136</v>
      </c>
    </row>
    <row r="186" spans="1:65" s="2" customFormat="1" ht="24" customHeight="1">
      <c r="A186" s="32"/>
      <c r="B186" s="144"/>
      <c r="C186" s="176" t="s">
        <v>239</v>
      </c>
      <c r="D186" s="176" t="s">
        <v>138</v>
      </c>
      <c r="E186" s="177" t="s">
        <v>240</v>
      </c>
      <c r="F186" s="178" t="s">
        <v>241</v>
      </c>
      <c r="G186" s="179" t="s">
        <v>191</v>
      </c>
      <c r="H186" s="180">
        <v>162</v>
      </c>
      <c r="I186" s="181"/>
      <c r="J186" s="180">
        <f>ROUND(I186*H186,3)</f>
        <v>0</v>
      </c>
      <c r="K186" s="182"/>
      <c r="L186" s="33"/>
      <c r="M186" s="183" t="s">
        <v>1</v>
      </c>
      <c r="N186" s="184" t="s">
        <v>43</v>
      </c>
      <c r="O186" s="58"/>
      <c r="P186" s="185">
        <f>O186*H186</f>
        <v>0</v>
      </c>
      <c r="Q186" s="185">
        <v>0.37080000000000002</v>
      </c>
      <c r="R186" s="185">
        <f>Q186*H186</f>
        <v>60.069600000000001</v>
      </c>
      <c r="S186" s="185">
        <v>0</v>
      </c>
      <c r="T186" s="186">
        <f>S186*H186</f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87" t="s">
        <v>142</v>
      </c>
      <c r="AT186" s="187" t="s">
        <v>138</v>
      </c>
      <c r="AU186" s="187" t="s">
        <v>115</v>
      </c>
      <c r="AY186" s="16" t="s">
        <v>136</v>
      </c>
      <c r="BE186" s="93">
        <f>IF(N186="základná",J186,0)</f>
        <v>0</v>
      </c>
      <c r="BF186" s="93">
        <f>IF(N186="znížená",J186,0)</f>
        <v>0</v>
      </c>
      <c r="BG186" s="93">
        <f>IF(N186="zákl. prenesená",J186,0)</f>
        <v>0</v>
      </c>
      <c r="BH186" s="93">
        <f>IF(N186="zníž. prenesená",J186,0)</f>
        <v>0</v>
      </c>
      <c r="BI186" s="93">
        <f>IF(N186="nulová",J186,0)</f>
        <v>0</v>
      </c>
      <c r="BJ186" s="16" t="s">
        <v>115</v>
      </c>
      <c r="BK186" s="188">
        <f>ROUND(I186*H186,3)</f>
        <v>0</v>
      </c>
      <c r="BL186" s="16" t="s">
        <v>142</v>
      </c>
      <c r="BM186" s="187" t="s">
        <v>242</v>
      </c>
    </row>
    <row r="187" spans="1:65" s="13" customFormat="1" ht="10.199999999999999">
      <c r="B187" s="189"/>
      <c r="D187" s="190" t="s">
        <v>144</v>
      </c>
      <c r="E187" s="191" t="s">
        <v>1</v>
      </c>
      <c r="F187" s="192" t="s">
        <v>243</v>
      </c>
      <c r="H187" s="193">
        <v>162</v>
      </c>
      <c r="I187" s="194"/>
      <c r="L187" s="189"/>
      <c r="M187" s="195"/>
      <c r="N187" s="196"/>
      <c r="O187" s="196"/>
      <c r="P187" s="196"/>
      <c r="Q187" s="196"/>
      <c r="R187" s="196"/>
      <c r="S187" s="196"/>
      <c r="T187" s="197"/>
      <c r="AT187" s="191" t="s">
        <v>144</v>
      </c>
      <c r="AU187" s="191" t="s">
        <v>115</v>
      </c>
      <c r="AV187" s="13" t="s">
        <v>115</v>
      </c>
      <c r="AW187" s="13" t="s">
        <v>31</v>
      </c>
      <c r="AX187" s="13" t="s">
        <v>82</v>
      </c>
      <c r="AY187" s="191" t="s">
        <v>136</v>
      </c>
    </row>
    <row r="188" spans="1:65" s="2" customFormat="1" ht="36" customHeight="1">
      <c r="A188" s="32"/>
      <c r="B188" s="144"/>
      <c r="C188" s="176" t="s">
        <v>244</v>
      </c>
      <c r="D188" s="176" t="s">
        <v>138</v>
      </c>
      <c r="E188" s="177" t="s">
        <v>245</v>
      </c>
      <c r="F188" s="178" t="s">
        <v>246</v>
      </c>
      <c r="G188" s="179" t="s">
        <v>191</v>
      </c>
      <c r="H188" s="180">
        <v>156</v>
      </c>
      <c r="I188" s="181"/>
      <c r="J188" s="180">
        <f>ROUND(I188*H188,3)</f>
        <v>0</v>
      </c>
      <c r="K188" s="182"/>
      <c r="L188" s="33"/>
      <c r="M188" s="183" t="s">
        <v>1</v>
      </c>
      <c r="N188" s="184" t="s">
        <v>43</v>
      </c>
      <c r="O188" s="58"/>
      <c r="P188" s="185">
        <f>O188*H188</f>
        <v>0</v>
      </c>
      <c r="Q188" s="185">
        <v>9.2499999999999999E-2</v>
      </c>
      <c r="R188" s="185">
        <f>Q188*H188</f>
        <v>14.43</v>
      </c>
      <c r="S188" s="185">
        <v>0</v>
      </c>
      <c r="T188" s="186">
        <f>S188*H188</f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87" t="s">
        <v>142</v>
      </c>
      <c r="AT188" s="187" t="s">
        <v>138</v>
      </c>
      <c r="AU188" s="187" t="s">
        <v>115</v>
      </c>
      <c r="AY188" s="16" t="s">
        <v>136</v>
      </c>
      <c r="BE188" s="93">
        <f>IF(N188="základná",J188,0)</f>
        <v>0</v>
      </c>
      <c r="BF188" s="93">
        <f>IF(N188="znížená",J188,0)</f>
        <v>0</v>
      </c>
      <c r="BG188" s="93">
        <f>IF(N188="zákl. prenesená",J188,0)</f>
        <v>0</v>
      </c>
      <c r="BH188" s="93">
        <f>IF(N188="zníž. prenesená",J188,0)</f>
        <v>0</v>
      </c>
      <c r="BI188" s="93">
        <f>IF(N188="nulová",J188,0)</f>
        <v>0</v>
      </c>
      <c r="BJ188" s="16" t="s">
        <v>115</v>
      </c>
      <c r="BK188" s="188">
        <f>ROUND(I188*H188,3)</f>
        <v>0</v>
      </c>
      <c r="BL188" s="16" t="s">
        <v>142</v>
      </c>
      <c r="BM188" s="187" t="s">
        <v>247</v>
      </c>
    </row>
    <row r="189" spans="1:65" s="13" customFormat="1" ht="10.199999999999999">
      <c r="B189" s="189"/>
      <c r="D189" s="190" t="s">
        <v>144</v>
      </c>
      <c r="E189" s="191" t="s">
        <v>1</v>
      </c>
      <c r="F189" s="192" t="s">
        <v>248</v>
      </c>
      <c r="H189" s="193">
        <v>156</v>
      </c>
      <c r="I189" s="194"/>
      <c r="L189" s="189"/>
      <c r="M189" s="195"/>
      <c r="N189" s="196"/>
      <c r="O189" s="196"/>
      <c r="P189" s="196"/>
      <c r="Q189" s="196"/>
      <c r="R189" s="196"/>
      <c r="S189" s="196"/>
      <c r="T189" s="197"/>
      <c r="AT189" s="191" t="s">
        <v>144</v>
      </c>
      <c r="AU189" s="191" t="s">
        <v>115</v>
      </c>
      <c r="AV189" s="13" t="s">
        <v>115</v>
      </c>
      <c r="AW189" s="13" t="s">
        <v>31</v>
      </c>
      <c r="AX189" s="13" t="s">
        <v>82</v>
      </c>
      <c r="AY189" s="191" t="s">
        <v>136</v>
      </c>
    </row>
    <row r="190" spans="1:65" s="2" customFormat="1" ht="16.5" customHeight="1">
      <c r="A190" s="32"/>
      <c r="B190" s="144"/>
      <c r="C190" s="206" t="s">
        <v>7</v>
      </c>
      <c r="D190" s="206" t="s">
        <v>219</v>
      </c>
      <c r="E190" s="207" t="s">
        <v>249</v>
      </c>
      <c r="F190" s="208" t="s">
        <v>250</v>
      </c>
      <c r="G190" s="209" t="s">
        <v>191</v>
      </c>
      <c r="H190" s="210">
        <v>171.6</v>
      </c>
      <c r="I190" s="211"/>
      <c r="J190" s="210">
        <f>ROUND(I190*H190,3)</f>
        <v>0</v>
      </c>
      <c r="K190" s="212"/>
      <c r="L190" s="213"/>
      <c r="M190" s="214" t="s">
        <v>1</v>
      </c>
      <c r="N190" s="215" t="s">
        <v>43</v>
      </c>
      <c r="O190" s="58"/>
      <c r="P190" s="185">
        <f>O190*H190</f>
        <v>0</v>
      </c>
      <c r="Q190" s="185">
        <v>0</v>
      </c>
      <c r="R190" s="185">
        <f>Q190*H190</f>
        <v>0</v>
      </c>
      <c r="S190" s="185">
        <v>0</v>
      </c>
      <c r="T190" s="186">
        <f>S190*H190</f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87" t="s">
        <v>177</v>
      </c>
      <c r="AT190" s="187" t="s">
        <v>219</v>
      </c>
      <c r="AU190" s="187" t="s">
        <v>115</v>
      </c>
      <c r="AY190" s="16" t="s">
        <v>136</v>
      </c>
      <c r="BE190" s="93">
        <f>IF(N190="základná",J190,0)</f>
        <v>0</v>
      </c>
      <c r="BF190" s="93">
        <f>IF(N190="znížená",J190,0)</f>
        <v>0</v>
      </c>
      <c r="BG190" s="93">
        <f>IF(N190="zákl. prenesená",J190,0)</f>
        <v>0</v>
      </c>
      <c r="BH190" s="93">
        <f>IF(N190="zníž. prenesená",J190,0)</f>
        <v>0</v>
      </c>
      <c r="BI190" s="93">
        <f>IF(N190="nulová",J190,0)</f>
        <v>0</v>
      </c>
      <c r="BJ190" s="16" t="s">
        <v>115</v>
      </c>
      <c r="BK190" s="188">
        <f>ROUND(I190*H190,3)</f>
        <v>0</v>
      </c>
      <c r="BL190" s="16" t="s">
        <v>142</v>
      </c>
      <c r="BM190" s="187" t="s">
        <v>251</v>
      </c>
    </row>
    <row r="191" spans="1:65" s="13" customFormat="1" ht="10.199999999999999">
      <c r="B191" s="189"/>
      <c r="D191" s="190" t="s">
        <v>144</v>
      </c>
      <c r="F191" s="192" t="s">
        <v>252</v>
      </c>
      <c r="H191" s="193">
        <v>171.6</v>
      </c>
      <c r="I191" s="194"/>
      <c r="L191" s="189"/>
      <c r="M191" s="195"/>
      <c r="N191" s="196"/>
      <c r="O191" s="196"/>
      <c r="P191" s="196"/>
      <c r="Q191" s="196"/>
      <c r="R191" s="196"/>
      <c r="S191" s="196"/>
      <c r="T191" s="197"/>
      <c r="AT191" s="191" t="s">
        <v>144</v>
      </c>
      <c r="AU191" s="191" t="s">
        <v>115</v>
      </c>
      <c r="AV191" s="13" t="s">
        <v>115</v>
      </c>
      <c r="AW191" s="13" t="s">
        <v>3</v>
      </c>
      <c r="AX191" s="13" t="s">
        <v>82</v>
      </c>
      <c r="AY191" s="191" t="s">
        <v>136</v>
      </c>
    </row>
    <row r="192" spans="1:65" s="12" customFormat="1" ht="22.8" customHeight="1">
      <c r="B192" s="163"/>
      <c r="D192" s="164" t="s">
        <v>76</v>
      </c>
      <c r="E192" s="174" t="s">
        <v>182</v>
      </c>
      <c r="F192" s="174" t="s">
        <v>253</v>
      </c>
      <c r="I192" s="166"/>
      <c r="J192" s="175">
        <f>BK192</f>
        <v>0</v>
      </c>
      <c r="L192" s="163"/>
      <c r="M192" s="168"/>
      <c r="N192" s="169"/>
      <c r="O192" s="169"/>
      <c r="P192" s="170">
        <f>SUM(P193:P197)</f>
        <v>0</v>
      </c>
      <c r="Q192" s="169"/>
      <c r="R192" s="170">
        <f>SUM(R193:R197)</f>
        <v>13.928254949999999</v>
      </c>
      <c r="S192" s="169"/>
      <c r="T192" s="171">
        <f>SUM(T193:T197)</f>
        <v>0</v>
      </c>
      <c r="AR192" s="164" t="s">
        <v>82</v>
      </c>
      <c r="AT192" s="172" t="s">
        <v>76</v>
      </c>
      <c r="AU192" s="172" t="s">
        <v>82</v>
      </c>
      <c r="AY192" s="164" t="s">
        <v>136</v>
      </c>
      <c r="BK192" s="173">
        <f>SUM(BK193:BK197)</f>
        <v>0</v>
      </c>
    </row>
    <row r="193" spans="1:65" s="2" customFormat="1" ht="36" customHeight="1">
      <c r="A193" s="32"/>
      <c r="B193" s="144"/>
      <c r="C193" s="176" t="s">
        <v>254</v>
      </c>
      <c r="D193" s="176" t="s">
        <v>138</v>
      </c>
      <c r="E193" s="177" t="s">
        <v>255</v>
      </c>
      <c r="F193" s="178" t="s">
        <v>256</v>
      </c>
      <c r="G193" s="179" t="s">
        <v>257</v>
      </c>
      <c r="H193" s="180">
        <v>58.74</v>
      </c>
      <c r="I193" s="181"/>
      <c r="J193" s="180">
        <f>ROUND(I193*H193,3)</f>
        <v>0</v>
      </c>
      <c r="K193" s="182"/>
      <c r="L193" s="33"/>
      <c r="M193" s="183" t="s">
        <v>1</v>
      </c>
      <c r="N193" s="184" t="s">
        <v>43</v>
      </c>
      <c r="O193" s="58"/>
      <c r="P193" s="185">
        <f>O193*H193</f>
        <v>0</v>
      </c>
      <c r="Q193" s="185">
        <v>9.8530000000000006E-2</v>
      </c>
      <c r="R193" s="185">
        <f>Q193*H193</f>
        <v>5.7876522000000001</v>
      </c>
      <c r="S193" s="185">
        <v>0</v>
      </c>
      <c r="T193" s="186">
        <f>S193*H193</f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87" t="s">
        <v>142</v>
      </c>
      <c r="AT193" s="187" t="s">
        <v>138</v>
      </c>
      <c r="AU193" s="187" t="s">
        <v>115</v>
      </c>
      <c r="AY193" s="16" t="s">
        <v>136</v>
      </c>
      <c r="BE193" s="93">
        <f>IF(N193="základná",J193,0)</f>
        <v>0</v>
      </c>
      <c r="BF193" s="93">
        <f>IF(N193="znížená",J193,0)</f>
        <v>0</v>
      </c>
      <c r="BG193" s="93">
        <f>IF(N193="zákl. prenesená",J193,0)</f>
        <v>0</v>
      </c>
      <c r="BH193" s="93">
        <f>IF(N193="zníž. prenesená",J193,0)</f>
        <v>0</v>
      </c>
      <c r="BI193" s="93">
        <f>IF(N193="nulová",J193,0)</f>
        <v>0</v>
      </c>
      <c r="BJ193" s="16" t="s">
        <v>115</v>
      </c>
      <c r="BK193" s="188">
        <f>ROUND(I193*H193,3)</f>
        <v>0</v>
      </c>
      <c r="BL193" s="16" t="s">
        <v>142</v>
      </c>
      <c r="BM193" s="187" t="s">
        <v>258</v>
      </c>
    </row>
    <row r="194" spans="1:65" s="13" customFormat="1" ht="10.199999999999999">
      <c r="B194" s="189"/>
      <c r="D194" s="190" t="s">
        <v>144</v>
      </c>
      <c r="E194" s="191" t="s">
        <v>1</v>
      </c>
      <c r="F194" s="192" t="s">
        <v>259</v>
      </c>
      <c r="H194" s="193">
        <v>58.74</v>
      </c>
      <c r="I194" s="194"/>
      <c r="L194" s="189"/>
      <c r="M194" s="195"/>
      <c r="N194" s="196"/>
      <c r="O194" s="196"/>
      <c r="P194" s="196"/>
      <c r="Q194" s="196"/>
      <c r="R194" s="196"/>
      <c r="S194" s="196"/>
      <c r="T194" s="197"/>
      <c r="AT194" s="191" t="s">
        <v>144</v>
      </c>
      <c r="AU194" s="191" t="s">
        <v>115</v>
      </c>
      <c r="AV194" s="13" t="s">
        <v>115</v>
      </c>
      <c r="AW194" s="13" t="s">
        <v>31</v>
      </c>
      <c r="AX194" s="13" t="s">
        <v>82</v>
      </c>
      <c r="AY194" s="191" t="s">
        <v>136</v>
      </c>
    </row>
    <row r="195" spans="1:65" s="2" customFormat="1" ht="16.5" customHeight="1">
      <c r="A195" s="32"/>
      <c r="B195" s="144"/>
      <c r="C195" s="206" t="s">
        <v>260</v>
      </c>
      <c r="D195" s="206" t="s">
        <v>219</v>
      </c>
      <c r="E195" s="207" t="s">
        <v>261</v>
      </c>
      <c r="F195" s="208" t="s">
        <v>262</v>
      </c>
      <c r="G195" s="209" t="s">
        <v>213</v>
      </c>
      <c r="H195" s="210">
        <v>66</v>
      </c>
      <c r="I195" s="211"/>
      <c r="J195" s="210">
        <f>ROUND(I195*H195,3)</f>
        <v>0</v>
      </c>
      <c r="K195" s="212"/>
      <c r="L195" s="213"/>
      <c r="M195" s="214" t="s">
        <v>1</v>
      </c>
      <c r="N195" s="215" t="s">
        <v>43</v>
      </c>
      <c r="O195" s="58"/>
      <c r="P195" s="185">
        <f>O195*H195</f>
        <v>0</v>
      </c>
      <c r="Q195" s="185">
        <v>0</v>
      </c>
      <c r="R195" s="185">
        <f>Q195*H195</f>
        <v>0</v>
      </c>
      <c r="S195" s="185">
        <v>0</v>
      </c>
      <c r="T195" s="186">
        <f>S195*H195</f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87" t="s">
        <v>177</v>
      </c>
      <c r="AT195" s="187" t="s">
        <v>219</v>
      </c>
      <c r="AU195" s="187" t="s">
        <v>115</v>
      </c>
      <c r="AY195" s="16" t="s">
        <v>136</v>
      </c>
      <c r="BE195" s="93">
        <f>IF(N195="základná",J195,0)</f>
        <v>0</v>
      </c>
      <c r="BF195" s="93">
        <f>IF(N195="znížená",J195,0)</f>
        <v>0</v>
      </c>
      <c r="BG195" s="93">
        <f>IF(N195="zákl. prenesená",J195,0)</f>
        <v>0</v>
      </c>
      <c r="BH195" s="93">
        <f>IF(N195="zníž. prenesená",J195,0)</f>
        <v>0</v>
      </c>
      <c r="BI195" s="93">
        <f>IF(N195="nulová",J195,0)</f>
        <v>0</v>
      </c>
      <c r="BJ195" s="16" t="s">
        <v>115</v>
      </c>
      <c r="BK195" s="188">
        <f>ROUND(I195*H195,3)</f>
        <v>0</v>
      </c>
      <c r="BL195" s="16" t="s">
        <v>142</v>
      </c>
      <c r="BM195" s="187" t="s">
        <v>263</v>
      </c>
    </row>
    <row r="196" spans="1:65" s="2" customFormat="1" ht="24" customHeight="1">
      <c r="A196" s="32"/>
      <c r="B196" s="144"/>
      <c r="C196" s="176" t="s">
        <v>264</v>
      </c>
      <c r="D196" s="176" t="s">
        <v>138</v>
      </c>
      <c r="E196" s="177" t="s">
        <v>265</v>
      </c>
      <c r="F196" s="178" t="s">
        <v>266</v>
      </c>
      <c r="G196" s="179" t="s">
        <v>141</v>
      </c>
      <c r="H196" s="180">
        <v>3.6749999999999998</v>
      </c>
      <c r="I196" s="181"/>
      <c r="J196" s="180">
        <f>ROUND(I196*H196,3)</f>
        <v>0</v>
      </c>
      <c r="K196" s="182"/>
      <c r="L196" s="33"/>
      <c r="M196" s="183" t="s">
        <v>1</v>
      </c>
      <c r="N196" s="184" t="s">
        <v>43</v>
      </c>
      <c r="O196" s="58"/>
      <c r="P196" s="185">
        <f>O196*H196</f>
        <v>0</v>
      </c>
      <c r="Q196" s="185">
        <v>2.2151299999999998</v>
      </c>
      <c r="R196" s="185">
        <f>Q196*H196</f>
        <v>8.1406027499999993</v>
      </c>
      <c r="S196" s="185">
        <v>0</v>
      </c>
      <c r="T196" s="186">
        <f>S196*H196</f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87" t="s">
        <v>142</v>
      </c>
      <c r="AT196" s="187" t="s">
        <v>138</v>
      </c>
      <c r="AU196" s="187" t="s">
        <v>115</v>
      </c>
      <c r="AY196" s="16" t="s">
        <v>136</v>
      </c>
      <c r="BE196" s="93">
        <f>IF(N196="základná",J196,0)</f>
        <v>0</v>
      </c>
      <c r="BF196" s="93">
        <f>IF(N196="znížená",J196,0)</f>
        <v>0</v>
      </c>
      <c r="BG196" s="93">
        <f>IF(N196="zákl. prenesená",J196,0)</f>
        <v>0</v>
      </c>
      <c r="BH196" s="93">
        <f>IF(N196="zníž. prenesená",J196,0)</f>
        <v>0</v>
      </c>
      <c r="BI196" s="93">
        <f>IF(N196="nulová",J196,0)</f>
        <v>0</v>
      </c>
      <c r="BJ196" s="16" t="s">
        <v>115</v>
      </c>
      <c r="BK196" s="188">
        <f>ROUND(I196*H196,3)</f>
        <v>0</v>
      </c>
      <c r="BL196" s="16" t="s">
        <v>142</v>
      </c>
      <c r="BM196" s="187" t="s">
        <v>267</v>
      </c>
    </row>
    <row r="197" spans="1:65" s="13" customFormat="1" ht="10.199999999999999">
      <c r="B197" s="189"/>
      <c r="D197" s="190" t="s">
        <v>144</v>
      </c>
      <c r="E197" s="191" t="s">
        <v>1</v>
      </c>
      <c r="F197" s="192" t="s">
        <v>268</v>
      </c>
      <c r="H197" s="193">
        <v>3.6749999999999998</v>
      </c>
      <c r="I197" s="194"/>
      <c r="L197" s="189"/>
      <c r="M197" s="195"/>
      <c r="N197" s="196"/>
      <c r="O197" s="196"/>
      <c r="P197" s="196"/>
      <c r="Q197" s="196"/>
      <c r="R197" s="196"/>
      <c r="S197" s="196"/>
      <c r="T197" s="197"/>
      <c r="AT197" s="191" t="s">
        <v>144</v>
      </c>
      <c r="AU197" s="191" t="s">
        <v>115</v>
      </c>
      <c r="AV197" s="13" t="s">
        <v>115</v>
      </c>
      <c r="AW197" s="13" t="s">
        <v>31</v>
      </c>
      <c r="AX197" s="13" t="s">
        <v>82</v>
      </c>
      <c r="AY197" s="191" t="s">
        <v>136</v>
      </c>
    </row>
    <row r="198" spans="1:65" s="12" customFormat="1" ht="22.8" customHeight="1">
      <c r="B198" s="163"/>
      <c r="D198" s="164" t="s">
        <v>76</v>
      </c>
      <c r="E198" s="174" t="s">
        <v>269</v>
      </c>
      <c r="F198" s="174" t="s">
        <v>270</v>
      </c>
      <c r="I198" s="166"/>
      <c r="J198" s="175">
        <f>BK198</f>
        <v>0</v>
      </c>
      <c r="L198" s="163"/>
      <c r="M198" s="168"/>
      <c r="N198" s="169"/>
      <c r="O198" s="169"/>
      <c r="P198" s="170">
        <f>SUM(P199:P200)</f>
        <v>0</v>
      </c>
      <c r="Q198" s="169"/>
      <c r="R198" s="170">
        <f>SUM(R199:R200)</f>
        <v>0</v>
      </c>
      <c r="S198" s="169"/>
      <c r="T198" s="171">
        <f>SUM(T199:T200)</f>
        <v>0</v>
      </c>
      <c r="AR198" s="164" t="s">
        <v>82</v>
      </c>
      <c r="AT198" s="172" t="s">
        <v>76</v>
      </c>
      <c r="AU198" s="172" t="s">
        <v>82</v>
      </c>
      <c r="AY198" s="164" t="s">
        <v>136</v>
      </c>
      <c r="BK198" s="173">
        <f>SUM(BK199:BK200)</f>
        <v>0</v>
      </c>
    </row>
    <row r="199" spans="1:65" s="2" customFormat="1" ht="24" customHeight="1">
      <c r="A199" s="32"/>
      <c r="B199" s="144"/>
      <c r="C199" s="176" t="s">
        <v>271</v>
      </c>
      <c r="D199" s="176" t="s">
        <v>138</v>
      </c>
      <c r="E199" s="177" t="s">
        <v>272</v>
      </c>
      <c r="F199" s="178" t="s">
        <v>273</v>
      </c>
      <c r="G199" s="179" t="s">
        <v>185</v>
      </c>
      <c r="H199" s="180">
        <v>115.598</v>
      </c>
      <c r="I199" s="181"/>
      <c r="J199" s="180">
        <f>ROUND(I199*H199,3)</f>
        <v>0</v>
      </c>
      <c r="K199" s="182"/>
      <c r="L199" s="33"/>
      <c r="M199" s="183" t="s">
        <v>1</v>
      </c>
      <c r="N199" s="184" t="s">
        <v>43</v>
      </c>
      <c r="O199" s="58"/>
      <c r="P199" s="185">
        <f>O199*H199</f>
        <v>0</v>
      </c>
      <c r="Q199" s="185">
        <v>0</v>
      </c>
      <c r="R199" s="185">
        <f>Q199*H199</f>
        <v>0</v>
      </c>
      <c r="S199" s="185">
        <v>0</v>
      </c>
      <c r="T199" s="186">
        <f>S199*H199</f>
        <v>0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R199" s="187" t="s">
        <v>142</v>
      </c>
      <c r="AT199" s="187" t="s">
        <v>138</v>
      </c>
      <c r="AU199" s="187" t="s">
        <v>115</v>
      </c>
      <c r="AY199" s="16" t="s">
        <v>136</v>
      </c>
      <c r="BE199" s="93">
        <f>IF(N199="základná",J199,0)</f>
        <v>0</v>
      </c>
      <c r="BF199" s="93">
        <f>IF(N199="znížená",J199,0)</f>
        <v>0</v>
      </c>
      <c r="BG199" s="93">
        <f>IF(N199="zákl. prenesená",J199,0)</f>
        <v>0</v>
      </c>
      <c r="BH199" s="93">
        <f>IF(N199="zníž. prenesená",J199,0)</f>
        <v>0</v>
      </c>
      <c r="BI199" s="93">
        <f>IF(N199="nulová",J199,0)</f>
        <v>0</v>
      </c>
      <c r="BJ199" s="16" t="s">
        <v>115</v>
      </c>
      <c r="BK199" s="188">
        <f>ROUND(I199*H199,3)</f>
        <v>0</v>
      </c>
      <c r="BL199" s="16" t="s">
        <v>142</v>
      </c>
      <c r="BM199" s="187" t="s">
        <v>274</v>
      </c>
    </row>
    <row r="200" spans="1:65" s="2" customFormat="1" ht="24" customHeight="1">
      <c r="A200" s="32"/>
      <c r="B200" s="144"/>
      <c r="C200" s="176" t="s">
        <v>275</v>
      </c>
      <c r="D200" s="176" t="s">
        <v>138</v>
      </c>
      <c r="E200" s="177" t="s">
        <v>276</v>
      </c>
      <c r="F200" s="178" t="s">
        <v>277</v>
      </c>
      <c r="G200" s="179" t="s">
        <v>185</v>
      </c>
      <c r="H200" s="180">
        <v>115.598</v>
      </c>
      <c r="I200" s="181"/>
      <c r="J200" s="180">
        <f>ROUND(I200*H200,3)</f>
        <v>0</v>
      </c>
      <c r="K200" s="182"/>
      <c r="L200" s="33"/>
      <c r="M200" s="183" t="s">
        <v>1</v>
      </c>
      <c r="N200" s="184" t="s">
        <v>43</v>
      </c>
      <c r="O200" s="58"/>
      <c r="P200" s="185">
        <f>O200*H200</f>
        <v>0</v>
      </c>
      <c r="Q200" s="185">
        <v>0</v>
      </c>
      <c r="R200" s="185">
        <f>Q200*H200</f>
        <v>0</v>
      </c>
      <c r="S200" s="185">
        <v>0</v>
      </c>
      <c r="T200" s="186">
        <f>S200*H200</f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87" t="s">
        <v>142</v>
      </c>
      <c r="AT200" s="187" t="s">
        <v>138</v>
      </c>
      <c r="AU200" s="187" t="s">
        <v>115</v>
      </c>
      <c r="AY200" s="16" t="s">
        <v>136</v>
      </c>
      <c r="BE200" s="93">
        <f>IF(N200="základná",J200,0)</f>
        <v>0</v>
      </c>
      <c r="BF200" s="93">
        <f>IF(N200="znížená",J200,0)</f>
        <v>0</v>
      </c>
      <c r="BG200" s="93">
        <f>IF(N200="zákl. prenesená",J200,0)</f>
        <v>0</v>
      </c>
      <c r="BH200" s="93">
        <f>IF(N200="zníž. prenesená",J200,0)</f>
        <v>0</v>
      </c>
      <c r="BI200" s="93">
        <f>IF(N200="nulová",J200,0)</f>
        <v>0</v>
      </c>
      <c r="BJ200" s="16" t="s">
        <v>115</v>
      </c>
      <c r="BK200" s="188">
        <f>ROUND(I200*H200,3)</f>
        <v>0</v>
      </c>
      <c r="BL200" s="16" t="s">
        <v>142</v>
      </c>
      <c r="BM200" s="187" t="s">
        <v>278</v>
      </c>
    </row>
    <row r="201" spans="1:65" s="12" customFormat="1" ht="25.95" customHeight="1">
      <c r="B201" s="163"/>
      <c r="D201" s="164" t="s">
        <v>76</v>
      </c>
      <c r="E201" s="165" t="s">
        <v>279</v>
      </c>
      <c r="F201" s="165" t="s">
        <v>280</v>
      </c>
      <c r="I201" s="166"/>
      <c r="J201" s="167">
        <f>BK201</f>
        <v>0</v>
      </c>
      <c r="L201" s="163"/>
      <c r="M201" s="168"/>
      <c r="N201" s="169"/>
      <c r="O201" s="169"/>
      <c r="P201" s="170">
        <f>P202+P222+P229+P233+P246</f>
        <v>0</v>
      </c>
      <c r="Q201" s="169"/>
      <c r="R201" s="170">
        <f>R202+R222+R229+R233+R246</f>
        <v>3.5563181000000004</v>
      </c>
      <c r="S201" s="169"/>
      <c r="T201" s="171">
        <f>T202+T222+T229+T233+T246</f>
        <v>0</v>
      </c>
      <c r="AR201" s="164" t="s">
        <v>115</v>
      </c>
      <c r="AT201" s="172" t="s">
        <v>76</v>
      </c>
      <c r="AU201" s="172" t="s">
        <v>77</v>
      </c>
      <c r="AY201" s="164" t="s">
        <v>136</v>
      </c>
      <c r="BK201" s="173">
        <f>BK202+BK222+BK229+BK233+BK246</f>
        <v>0</v>
      </c>
    </row>
    <row r="202" spans="1:65" s="12" customFormat="1" ht="22.8" customHeight="1">
      <c r="B202" s="163"/>
      <c r="D202" s="164" t="s">
        <v>76</v>
      </c>
      <c r="E202" s="174" t="s">
        <v>281</v>
      </c>
      <c r="F202" s="174" t="s">
        <v>282</v>
      </c>
      <c r="I202" s="166"/>
      <c r="J202" s="175">
        <f>BK202</f>
        <v>0</v>
      </c>
      <c r="L202" s="163"/>
      <c r="M202" s="168"/>
      <c r="N202" s="169"/>
      <c r="O202" s="169"/>
      <c r="P202" s="170">
        <f>SUM(P203:P221)</f>
        <v>0</v>
      </c>
      <c r="Q202" s="169"/>
      <c r="R202" s="170">
        <f>SUM(R203:R221)</f>
        <v>1.3170865</v>
      </c>
      <c r="S202" s="169"/>
      <c r="T202" s="171">
        <f>SUM(T203:T221)</f>
        <v>0</v>
      </c>
      <c r="AR202" s="164" t="s">
        <v>115</v>
      </c>
      <c r="AT202" s="172" t="s">
        <v>76</v>
      </c>
      <c r="AU202" s="172" t="s">
        <v>82</v>
      </c>
      <c r="AY202" s="164" t="s">
        <v>136</v>
      </c>
      <c r="BK202" s="173">
        <f>SUM(BK203:BK221)</f>
        <v>0</v>
      </c>
    </row>
    <row r="203" spans="1:65" s="2" customFormat="1" ht="24" customHeight="1">
      <c r="A203" s="32"/>
      <c r="B203" s="144"/>
      <c r="C203" s="176" t="s">
        <v>283</v>
      </c>
      <c r="D203" s="176" t="s">
        <v>138</v>
      </c>
      <c r="E203" s="177" t="s">
        <v>284</v>
      </c>
      <c r="F203" s="178" t="s">
        <v>285</v>
      </c>
      <c r="G203" s="179" t="s">
        <v>257</v>
      </c>
      <c r="H203" s="180">
        <v>138.30000000000001</v>
      </c>
      <c r="I203" s="181"/>
      <c r="J203" s="180">
        <f>ROUND(I203*H203,3)</f>
        <v>0</v>
      </c>
      <c r="K203" s="182"/>
      <c r="L203" s="33"/>
      <c r="M203" s="183" t="s">
        <v>1</v>
      </c>
      <c r="N203" s="184" t="s">
        <v>43</v>
      </c>
      <c r="O203" s="58"/>
      <c r="P203" s="185">
        <f>O203*H203</f>
        <v>0</v>
      </c>
      <c r="Q203" s="185">
        <v>2.5999999999999998E-4</v>
      </c>
      <c r="R203" s="185">
        <f>Q203*H203</f>
        <v>3.5957999999999997E-2</v>
      </c>
      <c r="S203" s="185">
        <v>0</v>
      </c>
      <c r="T203" s="186">
        <f>S203*H203</f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87" t="s">
        <v>227</v>
      </c>
      <c r="AT203" s="187" t="s">
        <v>138</v>
      </c>
      <c r="AU203" s="187" t="s">
        <v>115</v>
      </c>
      <c r="AY203" s="16" t="s">
        <v>136</v>
      </c>
      <c r="BE203" s="93">
        <f>IF(N203="základná",J203,0)</f>
        <v>0</v>
      </c>
      <c r="BF203" s="93">
        <f>IF(N203="znížená",J203,0)</f>
        <v>0</v>
      </c>
      <c r="BG203" s="93">
        <f>IF(N203="zákl. prenesená",J203,0)</f>
        <v>0</v>
      </c>
      <c r="BH203" s="93">
        <f>IF(N203="zníž. prenesená",J203,0)</f>
        <v>0</v>
      </c>
      <c r="BI203" s="93">
        <f>IF(N203="nulová",J203,0)</f>
        <v>0</v>
      </c>
      <c r="BJ203" s="16" t="s">
        <v>115</v>
      </c>
      <c r="BK203" s="188">
        <f>ROUND(I203*H203,3)</f>
        <v>0</v>
      </c>
      <c r="BL203" s="16" t="s">
        <v>227</v>
      </c>
      <c r="BM203" s="187" t="s">
        <v>286</v>
      </c>
    </row>
    <row r="204" spans="1:65" s="13" customFormat="1" ht="10.199999999999999">
      <c r="B204" s="189"/>
      <c r="D204" s="190" t="s">
        <v>144</v>
      </c>
      <c r="E204" s="191" t="s">
        <v>1</v>
      </c>
      <c r="F204" s="192" t="s">
        <v>287</v>
      </c>
      <c r="H204" s="193">
        <v>138.30000000000001</v>
      </c>
      <c r="I204" s="194"/>
      <c r="L204" s="189"/>
      <c r="M204" s="195"/>
      <c r="N204" s="196"/>
      <c r="O204" s="196"/>
      <c r="P204" s="196"/>
      <c r="Q204" s="196"/>
      <c r="R204" s="196"/>
      <c r="S204" s="196"/>
      <c r="T204" s="197"/>
      <c r="AT204" s="191" t="s">
        <v>144</v>
      </c>
      <c r="AU204" s="191" t="s">
        <v>115</v>
      </c>
      <c r="AV204" s="13" t="s">
        <v>115</v>
      </c>
      <c r="AW204" s="13" t="s">
        <v>31</v>
      </c>
      <c r="AX204" s="13" t="s">
        <v>82</v>
      </c>
      <c r="AY204" s="191" t="s">
        <v>136</v>
      </c>
    </row>
    <row r="205" spans="1:65" s="2" customFormat="1" ht="24" customHeight="1">
      <c r="A205" s="32"/>
      <c r="B205" s="144"/>
      <c r="C205" s="206" t="s">
        <v>288</v>
      </c>
      <c r="D205" s="206" t="s">
        <v>219</v>
      </c>
      <c r="E205" s="207" t="s">
        <v>289</v>
      </c>
      <c r="F205" s="208" t="s">
        <v>290</v>
      </c>
      <c r="G205" s="209" t="s">
        <v>141</v>
      </c>
      <c r="H205" s="210">
        <v>1.254</v>
      </c>
      <c r="I205" s="211"/>
      <c r="J205" s="210">
        <f>ROUND(I205*H205,3)</f>
        <v>0</v>
      </c>
      <c r="K205" s="212"/>
      <c r="L205" s="213"/>
      <c r="M205" s="214" t="s">
        <v>1</v>
      </c>
      <c r="N205" s="215" t="s">
        <v>43</v>
      </c>
      <c r="O205" s="58"/>
      <c r="P205" s="185">
        <f>O205*H205</f>
        <v>0</v>
      </c>
      <c r="Q205" s="185">
        <v>0.5</v>
      </c>
      <c r="R205" s="185">
        <f>Q205*H205</f>
        <v>0.627</v>
      </c>
      <c r="S205" s="185">
        <v>0</v>
      </c>
      <c r="T205" s="186">
        <f>S205*H205</f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87" t="s">
        <v>291</v>
      </c>
      <c r="AT205" s="187" t="s">
        <v>219</v>
      </c>
      <c r="AU205" s="187" t="s">
        <v>115</v>
      </c>
      <c r="AY205" s="16" t="s">
        <v>136</v>
      </c>
      <c r="BE205" s="93">
        <f>IF(N205="základná",J205,0)</f>
        <v>0</v>
      </c>
      <c r="BF205" s="93">
        <f>IF(N205="znížená",J205,0)</f>
        <v>0</v>
      </c>
      <c r="BG205" s="93">
        <f>IF(N205="zákl. prenesená",J205,0)</f>
        <v>0</v>
      </c>
      <c r="BH205" s="93">
        <f>IF(N205="zníž. prenesená",J205,0)</f>
        <v>0</v>
      </c>
      <c r="BI205" s="93">
        <f>IF(N205="nulová",J205,0)</f>
        <v>0</v>
      </c>
      <c r="BJ205" s="16" t="s">
        <v>115</v>
      </c>
      <c r="BK205" s="188">
        <f>ROUND(I205*H205,3)</f>
        <v>0</v>
      </c>
      <c r="BL205" s="16" t="s">
        <v>227</v>
      </c>
      <c r="BM205" s="187" t="s">
        <v>292</v>
      </c>
    </row>
    <row r="206" spans="1:65" s="13" customFormat="1" ht="10.199999999999999">
      <c r="B206" s="189"/>
      <c r="D206" s="190" t="s">
        <v>144</v>
      </c>
      <c r="E206" s="191" t="s">
        <v>1</v>
      </c>
      <c r="F206" s="192" t="s">
        <v>293</v>
      </c>
      <c r="H206" s="193">
        <v>0.87</v>
      </c>
      <c r="I206" s="194"/>
      <c r="L206" s="189"/>
      <c r="M206" s="195"/>
      <c r="N206" s="196"/>
      <c r="O206" s="196"/>
      <c r="P206" s="196"/>
      <c r="Q206" s="196"/>
      <c r="R206" s="196"/>
      <c r="S206" s="196"/>
      <c r="T206" s="197"/>
      <c r="AT206" s="191" t="s">
        <v>144</v>
      </c>
      <c r="AU206" s="191" t="s">
        <v>115</v>
      </c>
      <c r="AV206" s="13" t="s">
        <v>115</v>
      </c>
      <c r="AW206" s="13" t="s">
        <v>31</v>
      </c>
      <c r="AX206" s="13" t="s">
        <v>77</v>
      </c>
      <c r="AY206" s="191" t="s">
        <v>136</v>
      </c>
    </row>
    <row r="207" spans="1:65" s="13" customFormat="1" ht="10.199999999999999">
      <c r="B207" s="189"/>
      <c r="D207" s="190" t="s">
        <v>144</v>
      </c>
      <c r="E207" s="191" t="s">
        <v>1</v>
      </c>
      <c r="F207" s="192" t="s">
        <v>294</v>
      </c>
      <c r="H207" s="193">
        <v>0.159</v>
      </c>
      <c r="I207" s="194"/>
      <c r="L207" s="189"/>
      <c r="M207" s="195"/>
      <c r="N207" s="196"/>
      <c r="O207" s="196"/>
      <c r="P207" s="196"/>
      <c r="Q207" s="196"/>
      <c r="R207" s="196"/>
      <c r="S207" s="196"/>
      <c r="T207" s="197"/>
      <c r="AT207" s="191" t="s">
        <v>144</v>
      </c>
      <c r="AU207" s="191" t="s">
        <v>115</v>
      </c>
      <c r="AV207" s="13" t="s">
        <v>115</v>
      </c>
      <c r="AW207" s="13" t="s">
        <v>31</v>
      </c>
      <c r="AX207" s="13" t="s">
        <v>77</v>
      </c>
      <c r="AY207" s="191" t="s">
        <v>136</v>
      </c>
    </row>
    <row r="208" spans="1:65" s="13" customFormat="1" ht="10.199999999999999">
      <c r="B208" s="189"/>
      <c r="D208" s="190" t="s">
        <v>144</v>
      </c>
      <c r="E208" s="191" t="s">
        <v>1</v>
      </c>
      <c r="F208" s="192" t="s">
        <v>295</v>
      </c>
      <c r="H208" s="193">
        <v>0.111</v>
      </c>
      <c r="I208" s="194"/>
      <c r="L208" s="189"/>
      <c r="M208" s="195"/>
      <c r="N208" s="196"/>
      <c r="O208" s="196"/>
      <c r="P208" s="196"/>
      <c r="Q208" s="196"/>
      <c r="R208" s="196"/>
      <c r="S208" s="196"/>
      <c r="T208" s="197"/>
      <c r="AT208" s="191" t="s">
        <v>144</v>
      </c>
      <c r="AU208" s="191" t="s">
        <v>115</v>
      </c>
      <c r="AV208" s="13" t="s">
        <v>115</v>
      </c>
      <c r="AW208" s="13" t="s">
        <v>31</v>
      </c>
      <c r="AX208" s="13" t="s">
        <v>77</v>
      </c>
      <c r="AY208" s="191" t="s">
        <v>136</v>
      </c>
    </row>
    <row r="209" spans="1:65" s="14" customFormat="1" ht="10.199999999999999">
      <c r="B209" s="198"/>
      <c r="D209" s="190" t="s">
        <v>144</v>
      </c>
      <c r="E209" s="199" t="s">
        <v>1</v>
      </c>
      <c r="F209" s="200" t="s">
        <v>157</v>
      </c>
      <c r="H209" s="201">
        <v>1.1399999999999999</v>
      </c>
      <c r="I209" s="202"/>
      <c r="L209" s="198"/>
      <c r="M209" s="203"/>
      <c r="N209" s="204"/>
      <c r="O209" s="204"/>
      <c r="P209" s="204"/>
      <c r="Q209" s="204"/>
      <c r="R209" s="204"/>
      <c r="S209" s="204"/>
      <c r="T209" s="205"/>
      <c r="AT209" s="199" t="s">
        <v>144</v>
      </c>
      <c r="AU209" s="199" t="s">
        <v>115</v>
      </c>
      <c r="AV209" s="14" t="s">
        <v>142</v>
      </c>
      <c r="AW209" s="14" t="s">
        <v>31</v>
      </c>
      <c r="AX209" s="14" t="s">
        <v>82</v>
      </c>
      <c r="AY209" s="199" t="s">
        <v>136</v>
      </c>
    </row>
    <row r="210" spans="1:65" s="13" customFormat="1" ht="10.199999999999999">
      <c r="B210" s="189"/>
      <c r="D210" s="190" t="s">
        <v>144</v>
      </c>
      <c r="F210" s="192" t="s">
        <v>296</v>
      </c>
      <c r="H210" s="193">
        <v>1.254</v>
      </c>
      <c r="I210" s="194"/>
      <c r="L210" s="189"/>
      <c r="M210" s="195"/>
      <c r="N210" s="196"/>
      <c r="O210" s="196"/>
      <c r="P210" s="196"/>
      <c r="Q210" s="196"/>
      <c r="R210" s="196"/>
      <c r="S210" s="196"/>
      <c r="T210" s="197"/>
      <c r="AT210" s="191" t="s">
        <v>144</v>
      </c>
      <c r="AU210" s="191" t="s">
        <v>115</v>
      </c>
      <c r="AV210" s="13" t="s">
        <v>115</v>
      </c>
      <c r="AW210" s="13" t="s">
        <v>3</v>
      </c>
      <c r="AX210" s="13" t="s">
        <v>82</v>
      </c>
      <c r="AY210" s="191" t="s">
        <v>136</v>
      </c>
    </row>
    <row r="211" spans="1:65" s="2" customFormat="1" ht="24" customHeight="1">
      <c r="A211" s="32"/>
      <c r="B211" s="144"/>
      <c r="C211" s="206" t="s">
        <v>297</v>
      </c>
      <c r="D211" s="206" t="s">
        <v>219</v>
      </c>
      <c r="E211" s="207" t="s">
        <v>298</v>
      </c>
      <c r="F211" s="208" t="s">
        <v>299</v>
      </c>
      <c r="G211" s="209" t="s">
        <v>141</v>
      </c>
      <c r="H211" s="210">
        <v>0.84499999999999997</v>
      </c>
      <c r="I211" s="211"/>
      <c r="J211" s="210">
        <f>ROUND(I211*H211,3)</f>
        <v>0</v>
      </c>
      <c r="K211" s="212"/>
      <c r="L211" s="213"/>
      <c r="M211" s="214" t="s">
        <v>1</v>
      </c>
      <c r="N211" s="215" t="s">
        <v>43</v>
      </c>
      <c r="O211" s="58"/>
      <c r="P211" s="185">
        <f>O211*H211</f>
        <v>0</v>
      </c>
      <c r="Q211" s="185">
        <v>0.5</v>
      </c>
      <c r="R211" s="185">
        <f>Q211*H211</f>
        <v>0.42249999999999999</v>
      </c>
      <c r="S211" s="185">
        <v>0</v>
      </c>
      <c r="T211" s="186">
        <f>S211*H211</f>
        <v>0</v>
      </c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R211" s="187" t="s">
        <v>291</v>
      </c>
      <c r="AT211" s="187" t="s">
        <v>219</v>
      </c>
      <c r="AU211" s="187" t="s">
        <v>115</v>
      </c>
      <c r="AY211" s="16" t="s">
        <v>136</v>
      </c>
      <c r="BE211" s="93">
        <f>IF(N211="základná",J211,0)</f>
        <v>0</v>
      </c>
      <c r="BF211" s="93">
        <f>IF(N211="znížená",J211,0)</f>
        <v>0</v>
      </c>
      <c r="BG211" s="93">
        <f>IF(N211="zákl. prenesená",J211,0)</f>
        <v>0</v>
      </c>
      <c r="BH211" s="93">
        <f>IF(N211="zníž. prenesená",J211,0)</f>
        <v>0</v>
      </c>
      <c r="BI211" s="93">
        <f>IF(N211="nulová",J211,0)</f>
        <v>0</v>
      </c>
      <c r="BJ211" s="16" t="s">
        <v>115</v>
      </c>
      <c r="BK211" s="188">
        <f>ROUND(I211*H211,3)</f>
        <v>0</v>
      </c>
      <c r="BL211" s="16" t="s">
        <v>227</v>
      </c>
      <c r="BM211" s="187" t="s">
        <v>300</v>
      </c>
    </row>
    <row r="212" spans="1:65" s="13" customFormat="1" ht="10.199999999999999">
      <c r="B212" s="189"/>
      <c r="D212" s="190" t="s">
        <v>144</v>
      </c>
      <c r="E212" s="191" t="s">
        <v>1</v>
      </c>
      <c r="F212" s="192" t="s">
        <v>301</v>
      </c>
      <c r="H212" s="193">
        <v>0.76800000000000002</v>
      </c>
      <c r="I212" s="194"/>
      <c r="L212" s="189"/>
      <c r="M212" s="195"/>
      <c r="N212" s="196"/>
      <c r="O212" s="196"/>
      <c r="P212" s="196"/>
      <c r="Q212" s="196"/>
      <c r="R212" s="196"/>
      <c r="S212" s="196"/>
      <c r="T212" s="197"/>
      <c r="AT212" s="191" t="s">
        <v>144</v>
      </c>
      <c r="AU212" s="191" t="s">
        <v>115</v>
      </c>
      <c r="AV212" s="13" t="s">
        <v>115</v>
      </c>
      <c r="AW212" s="13" t="s">
        <v>31</v>
      </c>
      <c r="AX212" s="13" t="s">
        <v>82</v>
      </c>
      <c r="AY212" s="191" t="s">
        <v>136</v>
      </c>
    </row>
    <row r="213" spans="1:65" s="13" customFormat="1" ht="10.199999999999999">
      <c r="B213" s="189"/>
      <c r="D213" s="190" t="s">
        <v>144</v>
      </c>
      <c r="F213" s="192" t="s">
        <v>302</v>
      </c>
      <c r="H213" s="193">
        <v>0.84499999999999997</v>
      </c>
      <c r="I213" s="194"/>
      <c r="L213" s="189"/>
      <c r="M213" s="195"/>
      <c r="N213" s="196"/>
      <c r="O213" s="196"/>
      <c r="P213" s="196"/>
      <c r="Q213" s="196"/>
      <c r="R213" s="196"/>
      <c r="S213" s="196"/>
      <c r="T213" s="197"/>
      <c r="AT213" s="191" t="s">
        <v>144</v>
      </c>
      <c r="AU213" s="191" t="s">
        <v>115</v>
      </c>
      <c r="AV213" s="13" t="s">
        <v>115</v>
      </c>
      <c r="AW213" s="13" t="s">
        <v>3</v>
      </c>
      <c r="AX213" s="13" t="s">
        <v>82</v>
      </c>
      <c r="AY213" s="191" t="s">
        <v>136</v>
      </c>
    </row>
    <row r="214" spans="1:65" s="2" customFormat="1" ht="24" customHeight="1">
      <c r="A214" s="32"/>
      <c r="B214" s="144"/>
      <c r="C214" s="176" t="s">
        <v>303</v>
      </c>
      <c r="D214" s="176" t="s">
        <v>138</v>
      </c>
      <c r="E214" s="177" t="s">
        <v>304</v>
      </c>
      <c r="F214" s="178" t="s">
        <v>305</v>
      </c>
      <c r="G214" s="179" t="s">
        <v>257</v>
      </c>
      <c r="H214" s="180">
        <v>93.6</v>
      </c>
      <c r="I214" s="181"/>
      <c r="J214" s="180">
        <f>ROUND(I214*H214,3)</f>
        <v>0</v>
      </c>
      <c r="K214" s="182"/>
      <c r="L214" s="33"/>
      <c r="M214" s="183" t="s">
        <v>1</v>
      </c>
      <c r="N214" s="184" t="s">
        <v>43</v>
      </c>
      <c r="O214" s="58"/>
      <c r="P214" s="185">
        <f>O214*H214</f>
        <v>0</v>
      </c>
      <c r="Q214" s="185">
        <v>0</v>
      </c>
      <c r="R214" s="185">
        <f>Q214*H214</f>
        <v>0</v>
      </c>
      <c r="S214" s="185">
        <v>0</v>
      </c>
      <c r="T214" s="186">
        <f>S214*H214</f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87" t="s">
        <v>227</v>
      </c>
      <c r="AT214" s="187" t="s">
        <v>138</v>
      </c>
      <c r="AU214" s="187" t="s">
        <v>115</v>
      </c>
      <c r="AY214" s="16" t="s">
        <v>136</v>
      </c>
      <c r="BE214" s="93">
        <f>IF(N214="základná",J214,0)</f>
        <v>0</v>
      </c>
      <c r="BF214" s="93">
        <f>IF(N214="znížená",J214,0)</f>
        <v>0</v>
      </c>
      <c r="BG214" s="93">
        <f>IF(N214="zákl. prenesená",J214,0)</f>
        <v>0</v>
      </c>
      <c r="BH214" s="93">
        <f>IF(N214="zníž. prenesená",J214,0)</f>
        <v>0</v>
      </c>
      <c r="BI214" s="93">
        <f>IF(N214="nulová",J214,0)</f>
        <v>0</v>
      </c>
      <c r="BJ214" s="16" t="s">
        <v>115</v>
      </c>
      <c r="BK214" s="188">
        <f>ROUND(I214*H214,3)</f>
        <v>0</v>
      </c>
      <c r="BL214" s="16" t="s">
        <v>227</v>
      </c>
      <c r="BM214" s="187" t="s">
        <v>306</v>
      </c>
    </row>
    <row r="215" spans="1:65" s="13" customFormat="1" ht="10.199999999999999">
      <c r="B215" s="189"/>
      <c r="D215" s="190" t="s">
        <v>144</v>
      </c>
      <c r="E215" s="191" t="s">
        <v>1</v>
      </c>
      <c r="F215" s="192" t="s">
        <v>307</v>
      </c>
      <c r="H215" s="193">
        <v>93.6</v>
      </c>
      <c r="I215" s="194"/>
      <c r="L215" s="189"/>
      <c r="M215" s="195"/>
      <c r="N215" s="196"/>
      <c r="O215" s="196"/>
      <c r="P215" s="196"/>
      <c r="Q215" s="196"/>
      <c r="R215" s="196"/>
      <c r="S215" s="196"/>
      <c r="T215" s="197"/>
      <c r="AT215" s="191" t="s">
        <v>144</v>
      </c>
      <c r="AU215" s="191" t="s">
        <v>115</v>
      </c>
      <c r="AV215" s="13" t="s">
        <v>115</v>
      </c>
      <c r="AW215" s="13" t="s">
        <v>31</v>
      </c>
      <c r="AX215" s="13" t="s">
        <v>82</v>
      </c>
      <c r="AY215" s="191" t="s">
        <v>136</v>
      </c>
    </row>
    <row r="216" spans="1:65" s="2" customFormat="1" ht="24" customHeight="1">
      <c r="A216" s="32"/>
      <c r="B216" s="144"/>
      <c r="C216" s="206" t="s">
        <v>308</v>
      </c>
      <c r="D216" s="206" t="s">
        <v>219</v>
      </c>
      <c r="E216" s="207" t="s">
        <v>309</v>
      </c>
      <c r="F216" s="208" t="s">
        <v>310</v>
      </c>
      <c r="G216" s="209" t="s">
        <v>141</v>
      </c>
      <c r="H216" s="210">
        <v>0.36</v>
      </c>
      <c r="I216" s="211"/>
      <c r="J216" s="210">
        <f>ROUND(I216*H216,3)</f>
        <v>0</v>
      </c>
      <c r="K216" s="212"/>
      <c r="L216" s="213"/>
      <c r="M216" s="214" t="s">
        <v>1</v>
      </c>
      <c r="N216" s="215" t="s">
        <v>43</v>
      </c>
      <c r="O216" s="58"/>
      <c r="P216" s="185">
        <f>O216*H216</f>
        <v>0</v>
      </c>
      <c r="Q216" s="185">
        <v>0.5</v>
      </c>
      <c r="R216" s="185">
        <f>Q216*H216</f>
        <v>0.18</v>
      </c>
      <c r="S216" s="185">
        <v>0</v>
      </c>
      <c r="T216" s="186">
        <f>S216*H216</f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87" t="s">
        <v>291</v>
      </c>
      <c r="AT216" s="187" t="s">
        <v>219</v>
      </c>
      <c r="AU216" s="187" t="s">
        <v>115</v>
      </c>
      <c r="AY216" s="16" t="s">
        <v>136</v>
      </c>
      <c r="BE216" s="93">
        <f>IF(N216="základná",J216,0)</f>
        <v>0</v>
      </c>
      <c r="BF216" s="93">
        <f>IF(N216="znížená",J216,0)</f>
        <v>0</v>
      </c>
      <c r="BG216" s="93">
        <f>IF(N216="zákl. prenesená",J216,0)</f>
        <v>0</v>
      </c>
      <c r="BH216" s="93">
        <f>IF(N216="zníž. prenesená",J216,0)</f>
        <v>0</v>
      </c>
      <c r="BI216" s="93">
        <f>IF(N216="nulová",J216,0)</f>
        <v>0</v>
      </c>
      <c r="BJ216" s="16" t="s">
        <v>115</v>
      </c>
      <c r="BK216" s="188">
        <f>ROUND(I216*H216,3)</f>
        <v>0</v>
      </c>
      <c r="BL216" s="16" t="s">
        <v>227</v>
      </c>
      <c r="BM216" s="187" t="s">
        <v>311</v>
      </c>
    </row>
    <row r="217" spans="1:65" s="13" customFormat="1" ht="10.199999999999999">
      <c r="B217" s="189"/>
      <c r="D217" s="190" t="s">
        <v>144</v>
      </c>
      <c r="E217" s="191" t="s">
        <v>1</v>
      </c>
      <c r="F217" s="192" t="s">
        <v>312</v>
      </c>
      <c r="H217" s="193">
        <v>0.32700000000000001</v>
      </c>
      <c r="I217" s="194"/>
      <c r="L217" s="189"/>
      <c r="M217" s="195"/>
      <c r="N217" s="196"/>
      <c r="O217" s="196"/>
      <c r="P217" s="196"/>
      <c r="Q217" s="196"/>
      <c r="R217" s="196"/>
      <c r="S217" s="196"/>
      <c r="T217" s="197"/>
      <c r="AT217" s="191" t="s">
        <v>144</v>
      </c>
      <c r="AU217" s="191" t="s">
        <v>115</v>
      </c>
      <c r="AV217" s="13" t="s">
        <v>115</v>
      </c>
      <c r="AW217" s="13" t="s">
        <v>31</v>
      </c>
      <c r="AX217" s="13" t="s">
        <v>82</v>
      </c>
      <c r="AY217" s="191" t="s">
        <v>136</v>
      </c>
    </row>
    <row r="218" spans="1:65" s="13" customFormat="1" ht="10.199999999999999">
      <c r="B218" s="189"/>
      <c r="D218" s="190" t="s">
        <v>144</v>
      </c>
      <c r="F218" s="192" t="s">
        <v>313</v>
      </c>
      <c r="H218" s="193">
        <v>0.36</v>
      </c>
      <c r="I218" s="194"/>
      <c r="L218" s="189"/>
      <c r="M218" s="195"/>
      <c r="N218" s="196"/>
      <c r="O218" s="196"/>
      <c r="P218" s="196"/>
      <c r="Q218" s="196"/>
      <c r="R218" s="196"/>
      <c r="S218" s="196"/>
      <c r="T218" s="197"/>
      <c r="AT218" s="191" t="s">
        <v>144</v>
      </c>
      <c r="AU218" s="191" t="s">
        <v>115</v>
      </c>
      <c r="AV218" s="13" t="s">
        <v>115</v>
      </c>
      <c r="AW218" s="13" t="s">
        <v>3</v>
      </c>
      <c r="AX218" s="13" t="s">
        <v>82</v>
      </c>
      <c r="AY218" s="191" t="s">
        <v>136</v>
      </c>
    </row>
    <row r="219" spans="1:65" s="2" customFormat="1" ht="36" customHeight="1">
      <c r="A219" s="32"/>
      <c r="B219" s="144"/>
      <c r="C219" s="176" t="s">
        <v>314</v>
      </c>
      <c r="D219" s="176" t="s">
        <v>138</v>
      </c>
      <c r="E219" s="177" t="s">
        <v>315</v>
      </c>
      <c r="F219" s="178" t="s">
        <v>316</v>
      </c>
      <c r="G219" s="179" t="s">
        <v>141</v>
      </c>
      <c r="H219" s="180">
        <v>2.2349999999999999</v>
      </c>
      <c r="I219" s="181"/>
      <c r="J219" s="180">
        <f>ROUND(I219*H219,3)</f>
        <v>0</v>
      </c>
      <c r="K219" s="182"/>
      <c r="L219" s="33"/>
      <c r="M219" s="183" t="s">
        <v>1</v>
      </c>
      <c r="N219" s="184" t="s">
        <v>43</v>
      </c>
      <c r="O219" s="58"/>
      <c r="P219" s="185">
        <f>O219*H219</f>
        <v>0</v>
      </c>
      <c r="Q219" s="185">
        <v>2.3099999999999999E-2</v>
      </c>
      <c r="R219" s="185">
        <f>Q219*H219</f>
        <v>5.1628499999999994E-2</v>
      </c>
      <c r="S219" s="185">
        <v>0</v>
      </c>
      <c r="T219" s="186">
        <f>S219*H219</f>
        <v>0</v>
      </c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R219" s="187" t="s">
        <v>227</v>
      </c>
      <c r="AT219" s="187" t="s">
        <v>138</v>
      </c>
      <c r="AU219" s="187" t="s">
        <v>115</v>
      </c>
      <c r="AY219" s="16" t="s">
        <v>136</v>
      </c>
      <c r="BE219" s="93">
        <f>IF(N219="základná",J219,0)</f>
        <v>0</v>
      </c>
      <c r="BF219" s="93">
        <f>IF(N219="znížená",J219,0)</f>
        <v>0</v>
      </c>
      <c r="BG219" s="93">
        <f>IF(N219="zákl. prenesená",J219,0)</f>
        <v>0</v>
      </c>
      <c r="BH219" s="93">
        <f>IF(N219="zníž. prenesená",J219,0)</f>
        <v>0</v>
      </c>
      <c r="BI219" s="93">
        <f>IF(N219="nulová",J219,0)</f>
        <v>0</v>
      </c>
      <c r="BJ219" s="16" t="s">
        <v>115</v>
      </c>
      <c r="BK219" s="188">
        <f>ROUND(I219*H219,3)</f>
        <v>0</v>
      </c>
      <c r="BL219" s="16" t="s">
        <v>227</v>
      </c>
      <c r="BM219" s="187" t="s">
        <v>317</v>
      </c>
    </row>
    <row r="220" spans="1:65" s="13" customFormat="1" ht="10.199999999999999">
      <c r="B220" s="189"/>
      <c r="D220" s="190" t="s">
        <v>144</v>
      </c>
      <c r="E220" s="191" t="s">
        <v>1</v>
      </c>
      <c r="F220" s="192" t="s">
        <v>318</v>
      </c>
      <c r="H220" s="193">
        <v>2.2349999999999999</v>
      </c>
      <c r="I220" s="194"/>
      <c r="L220" s="189"/>
      <c r="M220" s="195"/>
      <c r="N220" s="196"/>
      <c r="O220" s="196"/>
      <c r="P220" s="196"/>
      <c r="Q220" s="196"/>
      <c r="R220" s="196"/>
      <c r="S220" s="196"/>
      <c r="T220" s="197"/>
      <c r="AT220" s="191" t="s">
        <v>144</v>
      </c>
      <c r="AU220" s="191" t="s">
        <v>115</v>
      </c>
      <c r="AV220" s="13" t="s">
        <v>115</v>
      </c>
      <c r="AW220" s="13" t="s">
        <v>31</v>
      </c>
      <c r="AX220" s="13" t="s">
        <v>82</v>
      </c>
      <c r="AY220" s="191" t="s">
        <v>136</v>
      </c>
    </row>
    <row r="221" spans="1:65" s="2" customFormat="1" ht="24" customHeight="1">
      <c r="A221" s="32"/>
      <c r="B221" s="144"/>
      <c r="C221" s="176" t="s">
        <v>291</v>
      </c>
      <c r="D221" s="176" t="s">
        <v>138</v>
      </c>
      <c r="E221" s="177" t="s">
        <v>319</v>
      </c>
      <c r="F221" s="178" t="s">
        <v>320</v>
      </c>
      <c r="G221" s="179" t="s">
        <v>185</v>
      </c>
      <c r="H221" s="180">
        <v>1.3169999999999999</v>
      </c>
      <c r="I221" s="181"/>
      <c r="J221" s="180">
        <f>ROUND(I221*H221,3)</f>
        <v>0</v>
      </c>
      <c r="K221" s="182"/>
      <c r="L221" s="33"/>
      <c r="M221" s="183" t="s">
        <v>1</v>
      </c>
      <c r="N221" s="184" t="s">
        <v>43</v>
      </c>
      <c r="O221" s="58"/>
      <c r="P221" s="185">
        <f>O221*H221</f>
        <v>0</v>
      </c>
      <c r="Q221" s="185">
        <v>0</v>
      </c>
      <c r="R221" s="185">
        <f>Q221*H221</f>
        <v>0</v>
      </c>
      <c r="S221" s="185">
        <v>0</v>
      </c>
      <c r="T221" s="186">
        <f>S221*H221</f>
        <v>0</v>
      </c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R221" s="187" t="s">
        <v>227</v>
      </c>
      <c r="AT221" s="187" t="s">
        <v>138</v>
      </c>
      <c r="AU221" s="187" t="s">
        <v>115</v>
      </c>
      <c r="AY221" s="16" t="s">
        <v>136</v>
      </c>
      <c r="BE221" s="93">
        <f>IF(N221="základná",J221,0)</f>
        <v>0</v>
      </c>
      <c r="BF221" s="93">
        <f>IF(N221="znížená",J221,0)</f>
        <v>0</v>
      </c>
      <c r="BG221" s="93">
        <f>IF(N221="zákl. prenesená",J221,0)</f>
        <v>0</v>
      </c>
      <c r="BH221" s="93">
        <f>IF(N221="zníž. prenesená",J221,0)</f>
        <v>0</v>
      </c>
      <c r="BI221" s="93">
        <f>IF(N221="nulová",J221,0)</f>
        <v>0</v>
      </c>
      <c r="BJ221" s="16" t="s">
        <v>115</v>
      </c>
      <c r="BK221" s="188">
        <f>ROUND(I221*H221,3)</f>
        <v>0</v>
      </c>
      <c r="BL221" s="16" t="s">
        <v>227</v>
      </c>
      <c r="BM221" s="187" t="s">
        <v>321</v>
      </c>
    </row>
    <row r="222" spans="1:65" s="12" customFormat="1" ht="22.8" customHeight="1">
      <c r="B222" s="163"/>
      <c r="D222" s="164" t="s">
        <v>76</v>
      </c>
      <c r="E222" s="174" t="s">
        <v>322</v>
      </c>
      <c r="F222" s="174" t="s">
        <v>323</v>
      </c>
      <c r="I222" s="166"/>
      <c r="J222" s="175">
        <f>BK222</f>
        <v>0</v>
      </c>
      <c r="L222" s="163"/>
      <c r="M222" s="168"/>
      <c r="N222" s="169"/>
      <c r="O222" s="169"/>
      <c r="P222" s="170">
        <f>SUM(P223:P228)</f>
        <v>0</v>
      </c>
      <c r="Q222" s="169"/>
      <c r="R222" s="170">
        <f>SUM(R223:R228)</f>
        <v>0.21099999999999999</v>
      </c>
      <c r="S222" s="169"/>
      <c r="T222" s="171">
        <f>SUM(T223:T228)</f>
        <v>0</v>
      </c>
      <c r="AR222" s="164" t="s">
        <v>115</v>
      </c>
      <c r="AT222" s="172" t="s">
        <v>76</v>
      </c>
      <c r="AU222" s="172" t="s">
        <v>82</v>
      </c>
      <c r="AY222" s="164" t="s">
        <v>136</v>
      </c>
      <c r="BK222" s="173">
        <f>SUM(BK223:BK228)</f>
        <v>0</v>
      </c>
    </row>
    <row r="223" spans="1:65" s="2" customFormat="1" ht="24" customHeight="1">
      <c r="A223" s="32"/>
      <c r="B223" s="144"/>
      <c r="C223" s="176" t="s">
        <v>324</v>
      </c>
      <c r="D223" s="176" t="s">
        <v>138</v>
      </c>
      <c r="E223" s="177" t="s">
        <v>325</v>
      </c>
      <c r="F223" s="178" t="s">
        <v>326</v>
      </c>
      <c r="G223" s="179" t="s">
        <v>257</v>
      </c>
      <c r="H223" s="180">
        <v>15</v>
      </c>
      <c r="I223" s="181"/>
      <c r="J223" s="180">
        <f>ROUND(I223*H223,3)</f>
        <v>0</v>
      </c>
      <c r="K223" s="182"/>
      <c r="L223" s="33"/>
      <c r="M223" s="183" t="s">
        <v>1</v>
      </c>
      <c r="N223" s="184" t="s">
        <v>43</v>
      </c>
      <c r="O223" s="58"/>
      <c r="P223" s="185">
        <f>O223*H223</f>
        <v>0</v>
      </c>
      <c r="Q223" s="185">
        <v>0</v>
      </c>
      <c r="R223" s="185">
        <f>Q223*H223</f>
        <v>0</v>
      </c>
      <c r="S223" s="185">
        <v>0</v>
      </c>
      <c r="T223" s="186">
        <f>S223*H223</f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87" t="s">
        <v>227</v>
      </c>
      <c r="AT223" s="187" t="s">
        <v>138</v>
      </c>
      <c r="AU223" s="187" t="s">
        <v>115</v>
      </c>
      <c r="AY223" s="16" t="s">
        <v>136</v>
      </c>
      <c r="BE223" s="93">
        <f>IF(N223="základná",J223,0)</f>
        <v>0</v>
      </c>
      <c r="BF223" s="93">
        <f>IF(N223="znížená",J223,0)</f>
        <v>0</v>
      </c>
      <c r="BG223" s="93">
        <f>IF(N223="zákl. prenesená",J223,0)</f>
        <v>0</v>
      </c>
      <c r="BH223" s="93">
        <f>IF(N223="zníž. prenesená",J223,0)</f>
        <v>0</v>
      </c>
      <c r="BI223" s="93">
        <f>IF(N223="nulová",J223,0)</f>
        <v>0</v>
      </c>
      <c r="BJ223" s="16" t="s">
        <v>115</v>
      </c>
      <c r="BK223" s="188">
        <f>ROUND(I223*H223,3)</f>
        <v>0</v>
      </c>
      <c r="BL223" s="16" t="s">
        <v>227</v>
      </c>
      <c r="BM223" s="187" t="s">
        <v>327</v>
      </c>
    </row>
    <row r="224" spans="1:65" s="13" customFormat="1" ht="10.199999999999999">
      <c r="B224" s="189"/>
      <c r="D224" s="190" t="s">
        <v>144</v>
      </c>
      <c r="E224" s="191" t="s">
        <v>1</v>
      </c>
      <c r="F224" s="192" t="s">
        <v>328</v>
      </c>
      <c r="H224" s="193">
        <v>15</v>
      </c>
      <c r="I224" s="194"/>
      <c r="L224" s="189"/>
      <c r="M224" s="195"/>
      <c r="N224" s="196"/>
      <c r="O224" s="196"/>
      <c r="P224" s="196"/>
      <c r="Q224" s="196"/>
      <c r="R224" s="196"/>
      <c r="S224" s="196"/>
      <c r="T224" s="197"/>
      <c r="AT224" s="191" t="s">
        <v>144</v>
      </c>
      <c r="AU224" s="191" t="s">
        <v>115</v>
      </c>
      <c r="AV224" s="13" t="s">
        <v>115</v>
      </c>
      <c r="AW224" s="13" t="s">
        <v>31</v>
      </c>
      <c r="AX224" s="13" t="s">
        <v>82</v>
      </c>
      <c r="AY224" s="191" t="s">
        <v>136</v>
      </c>
    </row>
    <row r="225" spans="1:65" s="2" customFormat="1" ht="24" customHeight="1">
      <c r="A225" s="32"/>
      <c r="B225" s="144"/>
      <c r="C225" s="206" t="s">
        <v>329</v>
      </c>
      <c r="D225" s="206" t="s">
        <v>219</v>
      </c>
      <c r="E225" s="207" t="s">
        <v>330</v>
      </c>
      <c r="F225" s="208" t="s">
        <v>331</v>
      </c>
      <c r="G225" s="209" t="s">
        <v>141</v>
      </c>
      <c r="H225" s="210">
        <v>0.42199999999999999</v>
      </c>
      <c r="I225" s="211"/>
      <c r="J225" s="210">
        <f>ROUND(I225*H225,3)</f>
        <v>0</v>
      </c>
      <c r="K225" s="212"/>
      <c r="L225" s="213"/>
      <c r="M225" s="214" t="s">
        <v>1</v>
      </c>
      <c r="N225" s="215" t="s">
        <v>43</v>
      </c>
      <c r="O225" s="58"/>
      <c r="P225" s="185">
        <f>O225*H225</f>
        <v>0</v>
      </c>
      <c r="Q225" s="185">
        <v>0.5</v>
      </c>
      <c r="R225" s="185">
        <f>Q225*H225</f>
        <v>0.21099999999999999</v>
      </c>
      <c r="S225" s="185">
        <v>0</v>
      </c>
      <c r="T225" s="186">
        <f>S225*H225</f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87" t="s">
        <v>291</v>
      </c>
      <c r="AT225" s="187" t="s">
        <v>219</v>
      </c>
      <c r="AU225" s="187" t="s">
        <v>115</v>
      </c>
      <c r="AY225" s="16" t="s">
        <v>136</v>
      </c>
      <c r="BE225" s="93">
        <f>IF(N225="základná",J225,0)</f>
        <v>0</v>
      </c>
      <c r="BF225" s="93">
        <f>IF(N225="znížená",J225,0)</f>
        <v>0</v>
      </c>
      <c r="BG225" s="93">
        <f>IF(N225="zákl. prenesená",J225,0)</f>
        <v>0</v>
      </c>
      <c r="BH225" s="93">
        <f>IF(N225="zníž. prenesená",J225,0)</f>
        <v>0</v>
      </c>
      <c r="BI225" s="93">
        <f>IF(N225="nulová",J225,0)</f>
        <v>0</v>
      </c>
      <c r="BJ225" s="16" t="s">
        <v>115</v>
      </c>
      <c r="BK225" s="188">
        <f>ROUND(I225*H225,3)</f>
        <v>0</v>
      </c>
      <c r="BL225" s="16" t="s">
        <v>227</v>
      </c>
      <c r="BM225" s="187" t="s">
        <v>332</v>
      </c>
    </row>
    <row r="226" spans="1:65" s="13" customFormat="1" ht="10.199999999999999">
      <c r="B226" s="189"/>
      <c r="D226" s="190" t="s">
        <v>144</v>
      </c>
      <c r="E226" s="191" t="s">
        <v>1</v>
      </c>
      <c r="F226" s="192" t="s">
        <v>333</v>
      </c>
      <c r="H226" s="193">
        <v>0.38400000000000001</v>
      </c>
      <c r="I226" s="194"/>
      <c r="L226" s="189"/>
      <c r="M226" s="195"/>
      <c r="N226" s="196"/>
      <c r="O226" s="196"/>
      <c r="P226" s="196"/>
      <c r="Q226" s="196"/>
      <c r="R226" s="196"/>
      <c r="S226" s="196"/>
      <c r="T226" s="197"/>
      <c r="AT226" s="191" t="s">
        <v>144</v>
      </c>
      <c r="AU226" s="191" t="s">
        <v>115</v>
      </c>
      <c r="AV226" s="13" t="s">
        <v>115</v>
      </c>
      <c r="AW226" s="13" t="s">
        <v>31</v>
      </c>
      <c r="AX226" s="13" t="s">
        <v>82</v>
      </c>
      <c r="AY226" s="191" t="s">
        <v>136</v>
      </c>
    </row>
    <row r="227" spans="1:65" s="13" customFormat="1" ht="10.199999999999999">
      <c r="B227" s="189"/>
      <c r="D227" s="190" t="s">
        <v>144</v>
      </c>
      <c r="F227" s="192" t="s">
        <v>334</v>
      </c>
      <c r="H227" s="193">
        <v>0.42199999999999999</v>
      </c>
      <c r="I227" s="194"/>
      <c r="L227" s="189"/>
      <c r="M227" s="195"/>
      <c r="N227" s="196"/>
      <c r="O227" s="196"/>
      <c r="P227" s="196"/>
      <c r="Q227" s="196"/>
      <c r="R227" s="196"/>
      <c r="S227" s="196"/>
      <c r="T227" s="197"/>
      <c r="AT227" s="191" t="s">
        <v>144</v>
      </c>
      <c r="AU227" s="191" t="s">
        <v>115</v>
      </c>
      <c r="AV227" s="13" t="s">
        <v>115</v>
      </c>
      <c r="AW227" s="13" t="s">
        <v>3</v>
      </c>
      <c r="AX227" s="13" t="s">
        <v>82</v>
      </c>
      <c r="AY227" s="191" t="s">
        <v>136</v>
      </c>
    </row>
    <row r="228" spans="1:65" s="2" customFormat="1" ht="24" customHeight="1">
      <c r="A228" s="32"/>
      <c r="B228" s="144"/>
      <c r="C228" s="176" t="s">
        <v>335</v>
      </c>
      <c r="D228" s="176" t="s">
        <v>138</v>
      </c>
      <c r="E228" s="177" t="s">
        <v>336</v>
      </c>
      <c r="F228" s="178" t="s">
        <v>337</v>
      </c>
      <c r="G228" s="179" t="s">
        <v>185</v>
      </c>
      <c r="H228" s="180">
        <v>0.21099999999999999</v>
      </c>
      <c r="I228" s="181"/>
      <c r="J228" s="180">
        <f>ROUND(I228*H228,3)</f>
        <v>0</v>
      </c>
      <c r="K228" s="182"/>
      <c r="L228" s="33"/>
      <c r="M228" s="183" t="s">
        <v>1</v>
      </c>
      <c r="N228" s="184" t="s">
        <v>43</v>
      </c>
      <c r="O228" s="58"/>
      <c r="P228" s="185">
        <f>O228*H228</f>
        <v>0</v>
      </c>
      <c r="Q228" s="185">
        <v>0</v>
      </c>
      <c r="R228" s="185">
        <f>Q228*H228</f>
        <v>0</v>
      </c>
      <c r="S228" s="185">
        <v>0</v>
      </c>
      <c r="T228" s="186">
        <f>S228*H228</f>
        <v>0</v>
      </c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R228" s="187" t="s">
        <v>227</v>
      </c>
      <c r="AT228" s="187" t="s">
        <v>138</v>
      </c>
      <c r="AU228" s="187" t="s">
        <v>115</v>
      </c>
      <c r="AY228" s="16" t="s">
        <v>136</v>
      </c>
      <c r="BE228" s="93">
        <f>IF(N228="základná",J228,0)</f>
        <v>0</v>
      </c>
      <c r="BF228" s="93">
        <f>IF(N228="znížená",J228,0)</f>
        <v>0</v>
      </c>
      <c r="BG228" s="93">
        <f>IF(N228="zákl. prenesená",J228,0)</f>
        <v>0</v>
      </c>
      <c r="BH228" s="93">
        <f>IF(N228="zníž. prenesená",J228,0)</f>
        <v>0</v>
      </c>
      <c r="BI228" s="93">
        <f>IF(N228="nulová",J228,0)</f>
        <v>0</v>
      </c>
      <c r="BJ228" s="16" t="s">
        <v>115</v>
      </c>
      <c r="BK228" s="188">
        <f>ROUND(I228*H228,3)</f>
        <v>0</v>
      </c>
      <c r="BL228" s="16" t="s">
        <v>227</v>
      </c>
      <c r="BM228" s="187" t="s">
        <v>338</v>
      </c>
    </row>
    <row r="229" spans="1:65" s="12" customFormat="1" ht="22.8" customHeight="1">
      <c r="B229" s="163"/>
      <c r="D229" s="164" t="s">
        <v>76</v>
      </c>
      <c r="E229" s="174" t="s">
        <v>339</v>
      </c>
      <c r="F229" s="174" t="s">
        <v>340</v>
      </c>
      <c r="I229" s="166"/>
      <c r="J229" s="175">
        <f>BK229</f>
        <v>0</v>
      </c>
      <c r="L229" s="163"/>
      <c r="M229" s="168"/>
      <c r="N229" s="169"/>
      <c r="O229" s="169"/>
      <c r="P229" s="170">
        <f>SUM(P230:P232)</f>
        <v>0</v>
      </c>
      <c r="Q229" s="169"/>
      <c r="R229" s="170">
        <f>SUM(R230:R232)</f>
        <v>1.9322315999999999</v>
      </c>
      <c r="S229" s="169"/>
      <c r="T229" s="171">
        <f>SUM(T230:T232)</f>
        <v>0</v>
      </c>
      <c r="AR229" s="164" t="s">
        <v>115</v>
      </c>
      <c r="AT229" s="172" t="s">
        <v>76</v>
      </c>
      <c r="AU229" s="172" t="s">
        <v>82</v>
      </c>
      <c r="AY229" s="164" t="s">
        <v>136</v>
      </c>
      <c r="BK229" s="173">
        <f>SUM(BK230:BK232)</f>
        <v>0</v>
      </c>
    </row>
    <row r="230" spans="1:65" s="2" customFormat="1" ht="36" customHeight="1">
      <c r="A230" s="32"/>
      <c r="B230" s="144"/>
      <c r="C230" s="176" t="s">
        <v>341</v>
      </c>
      <c r="D230" s="176" t="s">
        <v>138</v>
      </c>
      <c r="E230" s="177" t="s">
        <v>342</v>
      </c>
      <c r="F230" s="178" t="s">
        <v>343</v>
      </c>
      <c r="G230" s="179" t="s">
        <v>191</v>
      </c>
      <c r="H230" s="180">
        <v>88.92</v>
      </c>
      <c r="I230" s="181"/>
      <c r="J230" s="180">
        <f>ROUND(I230*H230,3)</f>
        <v>0</v>
      </c>
      <c r="K230" s="182"/>
      <c r="L230" s="33"/>
      <c r="M230" s="183" t="s">
        <v>1</v>
      </c>
      <c r="N230" s="184" t="s">
        <v>43</v>
      </c>
      <c r="O230" s="58"/>
      <c r="P230" s="185">
        <f>O230*H230</f>
        <v>0</v>
      </c>
      <c r="Q230" s="185">
        <v>2.1729999999999999E-2</v>
      </c>
      <c r="R230" s="185">
        <f>Q230*H230</f>
        <v>1.9322315999999999</v>
      </c>
      <c r="S230" s="185">
        <v>0</v>
      </c>
      <c r="T230" s="186">
        <f>S230*H230</f>
        <v>0</v>
      </c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R230" s="187" t="s">
        <v>227</v>
      </c>
      <c r="AT230" s="187" t="s">
        <v>138</v>
      </c>
      <c r="AU230" s="187" t="s">
        <v>115</v>
      </c>
      <c r="AY230" s="16" t="s">
        <v>136</v>
      </c>
      <c r="BE230" s="93">
        <f>IF(N230="základná",J230,0)</f>
        <v>0</v>
      </c>
      <c r="BF230" s="93">
        <f>IF(N230="znížená",J230,0)</f>
        <v>0</v>
      </c>
      <c r="BG230" s="93">
        <f>IF(N230="zákl. prenesená",J230,0)</f>
        <v>0</v>
      </c>
      <c r="BH230" s="93">
        <f>IF(N230="zníž. prenesená",J230,0)</f>
        <v>0</v>
      </c>
      <c r="BI230" s="93">
        <f>IF(N230="nulová",J230,0)</f>
        <v>0</v>
      </c>
      <c r="BJ230" s="16" t="s">
        <v>115</v>
      </c>
      <c r="BK230" s="188">
        <f>ROUND(I230*H230,3)</f>
        <v>0</v>
      </c>
      <c r="BL230" s="16" t="s">
        <v>227</v>
      </c>
      <c r="BM230" s="187" t="s">
        <v>344</v>
      </c>
    </row>
    <row r="231" spans="1:65" s="13" customFormat="1" ht="10.199999999999999">
      <c r="B231" s="189"/>
      <c r="D231" s="190" t="s">
        <v>144</v>
      </c>
      <c r="E231" s="191" t="s">
        <v>1</v>
      </c>
      <c r="F231" s="192" t="s">
        <v>345</v>
      </c>
      <c r="H231" s="193">
        <v>88.92</v>
      </c>
      <c r="I231" s="194"/>
      <c r="L231" s="189"/>
      <c r="M231" s="195"/>
      <c r="N231" s="196"/>
      <c r="O231" s="196"/>
      <c r="P231" s="196"/>
      <c r="Q231" s="196"/>
      <c r="R231" s="196"/>
      <c r="S231" s="196"/>
      <c r="T231" s="197"/>
      <c r="AT231" s="191" t="s">
        <v>144</v>
      </c>
      <c r="AU231" s="191" t="s">
        <v>115</v>
      </c>
      <c r="AV231" s="13" t="s">
        <v>115</v>
      </c>
      <c r="AW231" s="13" t="s">
        <v>31</v>
      </c>
      <c r="AX231" s="13" t="s">
        <v>82</v>
      </c>
      <c r="AY231" s="191" t="s">
        <v>136</v>
      </c>
    </row>
    <row r="232" spans="1:65" s="2" customFormat="1" ht="16.5" customHeight="1">
      <c r="A232" s="32"/>
      <c r="B232" s="144"/>
      <c r="C232" s="176" t="s">
        <v>346</v>
      </c>
      <c r="D232" s="176" t="s">
        <v>138</v>
      </c>
      <c r="E232" s="177" t="s">
        <v>347</v>
      </c>
      <c r="F232" s="178" t="s">
        <v>348</v>
      </c>
      <c r="G232" s="179" t="s">
        <v>185</v>
      </c>
      <c r="H232" s="180">
        <v>1.9319999999999999</v>
      </c>
      <c r="I232" s="181"/>
      <c r="J232" s="180">
        <f>ROUND(I232*H232,3)</f>
        <v>0</v>
      </c>
      <c r="K232" s="182"/>
      <c r="L232" s="33"/>
      <c r="M232" s="183" t="s">
        <v>1</v>
      </c>
      <c r="N232" s="184" t="s">
        <v>43</v>
      </c>
      <c r="O232" s="58"/>
      <c r="P232" s="185">
        <f>O232*H232</f>
        <v>0</v>
      </c>
      <c r="Q232" s="185">
        <v>0</v>
      </c>
      <c r="R232" s="185">
        <f>Q232*H232</f>
        <v>0</v>
      </c>
      <c r="S232" s="185">
        <v>0</v>
      </c>
      <c r="T232" s="186">
        <f>S232*H232</f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87" t="s">
        <v>227</v>
      </c>
      <c r="AT232" s="187" t="s">
        <v>138</v>
      </c>
      <c r="AU232" s="187" t="s">
        <v>115</v>
      </c>
      <c r="AY232" s="16" t="s">
        <v>136</v>
      </c>
      <c r="BE232" s="93">
        <f>IF(N232="základná",J232,0)</f>
        <v>0</v>
      </c>
      <c r="BF232" s="93">
        <f>IF(N232="znížená",J232,0)</f>
        <v>0</v>
      </c>
      <c r="BG232" s="93">
        <f>IF(N232="zákl. prenesená",J232,0)</f>
        <v>0</v>
      </c>
      <c r="BH232" s="93">
        <f>IF(N232="zníž. prenesená",J232,0)</f>
        <v>0</v>
      </c>
      <c r="BI232" s="93">
        <f>IF(N232="nulová",J232,0)</f>
        <v>0</v>
      </c>
      <c r="BJ232" s="16" t="s">
        <v>115</v>
      </c>
      <c r="BK232" s="188">
        <f>ROUND(I232*H232,3)</f>
        <v>0</v>
      </c>
      <c r="BL232" s="16" t="s">
        <v>227</v>
      </c>
      <c r="BM232" s="187" t="s">
        <v>349</v>
      </c>
    </row>
    <row r="233" spans="1:65" s="12" customFormat="1" ht="22.8" customHeight="1">
      <c r="B233" s="163"/>
      <c r="D233" s="164" t="s">
        <v>76</v>
      </c>
      <c r="E233" s="174" t="s">
        <v>350</v>
      </c>
      <c r="F233" s="174" t="s">
        <v>351</v>
      </c>
      <c r="I233" s="166"/>
      <c r="J233" s="175">
        <f>BK233</f>
        <v>0</v>
      </c>
      <c r="L233" s="163"/>
      <c r="M233" s="168"/>
      <c r="N233" s="169"/>
      <c r="O233" s="169"/>
      <c r="P233" s="170">
        <f>SUM(P234:P245)</f>
        <v>0</v>
      </c>
      <c r="Q233" s="169"/>
      <c r="R233" s="170">
        <f>SUM(R234:R245)</f>
        <v>0</v>
      </c>
      <c r="S233" s="169"/>
      <c r="T233" s="171">
        <f>SUM(T234:T245)</f>
        <v>0</v>
      </c>
      <c r="AR233" s="164" t="s">
        <v>115</v>
      </c>
      <c r="AT233" s="172" t="s">
        <v>76</v>
      </c>
      <c r="AU233" s="172" t="s">
        <v>82</v>
      </c>
      <c r="AY233" s="164" t="s">
        <v>136</v>
      </c>
      <c r="BK233" s="173">
        <f>SUM(BK234:BK245)</f>
        <v>0</v>
      </c>
    </row>
    <row r="234" spans="1:65" s="2" customFormat="1" ht="36" customHeight="1">
      <c r="A234" s="32"/>
      <c r="B234" s="144"/>
      <c r="C234" s="176" t="s">
        <v>352</v>
      </c>
      <c r="D234" s="176" t="s">
        <v>138</v>
      </c>
      <c r="E234" s="177" t="s">
        <v>353</v>
      </c>
      <c r="F234" s="178" t="s">
        <v>354</v>
      </c>
      <c r="G234" s="179" t="s">
        <v>213</v>
      </c>
      <c r="H234" s="180">
        <v>3</v>
      </c>
      <c r="I234" s="181"/>
      <c r="J234" s="180">
        <f>ROUND(I234*H234,3)</f>
        <v>0</v>
      </c>
      <c r="K234" s="182"/>
      <c r="L234" s="33"/>
      <c r="M234" s="183" t="s">
        <v>1</v>
      </c>
      <c r="N234" s="184" t="s">
        <v>43</v>
      </c>
      <c r="O234" s="58"/>
      <c r="P234" s="185">
        <f>O234*H234</f>
        <v>0</v>
      </c>
      <c r="Q234" s="185">
        <v>0</v>
      </c>
      <c r="R234" s="185">
        <f>Q234*H234</f>
        <v>0</v>
      </c>
      <c r="S234" s="185">
        <v>0</v>
      </c>
      <c r="T234" s="186">
        <f>S234*H234</f>
        <v>0</v>
      </c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R234" s="187" t="s">
        <v>227</v>
      </c>
      <c r="AT234" s="187" t="s">
        <v>138</v>
      </c>
      <c r="AU234" s="187" t="s">
        <v>115</v>
      </c>
      <c r="AY234" s="16" t="s">
        <v>136</v>
      </c>
      <c r="BE234" s="93">
        <f>IF(N234="základná",J234,0)</f>
        <v>0</v>
      </c>
      <c r="BF234" s="93">
        <f>IF(N234="znížená",J234,0)</f>
        <v>0</v>
      </c>
      <c r="BG234" s="93">
        <f>IF(N234="zákl. prenesená",J234,0)</f>
        <v>0</v>
      </c>
      <c r="BH234" s="93">
        <f>IF(N234="zníž. prenesená",J234,0)</f>
        <v>0</v>
      </c>
      <c r="BI234" s="93">
        <f>IF(N234="nulová",J234,0)</f>
        <v>0</v>
      </c>
      <c r="BJ234" s="16" t="s">
        <v>115</v>
      </c>
      <c r="BK234" s="188">
        <f>ROUND(I234*H234,3)</f>
        <v>0</v>
      </c>
      <c r="BL234" s="16" t="s">
        <v>227</v>
      </c>
      <c r="BM234" s="187" t="s">
        <v>355</v>
      </c>
    </row>
    <row r="235" spans="1:65" s="13" customFormat="1" ht="10.199999999999999">
      <c r="B235" s="189"/>
      <c r="D235" s="190" t="s">
        <v>144</v>
      </c>
      <c r="E235" s="191" t="s">
        <v>1</v>
      </c>
      <c r="F235" s="192" t="s">
        <v>150</v>
      </c>
      <c r="H235" s="193">
        <v>3</v>
      </c>
      <c r="I235" s="194"/>
      <c r="L235" s="189"/>
      <c r="M235" s="195"/>
      <c r="N235" s="196"/>
      <c r="O235" s="196"/>
      <c r="P235" s="196"/>
      <c r="Q235" s="196"/>
      <c r="R235" s="196"/>
      <c r="S235" s="196"/>
      <c r="T235" s="197"/>
      <c r="AT235" s="191" t="s">
        <v>144</v>
      </c>
      <c r="AU235" s="191" t="s">
        <v>115</v>
      </c>
      <c r="AV235" s="13" t="s">
        <v>115</v>
      </c>
      <c r="AW235" s="13" t="s">
        <v>31</v>
      </c>
      <c r="AX235" s="13" t="s">
        <v>82</v>
      </c>
      <c r="AY235" s="191" t="s">
        <v>136</v>
      </c>
    </row>
    <row r="236" spans="1:65" s="2" customFormat="1" ht="36" customHeight="1">
      <c r="A236" s="32"/>
      <c r="B236" s="144"/>
      <c r="C236" s="176" t="s">
        <v>356</v>
      </c>
      <c r="D236" s="176" t="s">
        <v>138</v>
      </c>
      <c r="E236" s="177" t="s">
        <v>357</v>
      </c>
      <c r="F236" s="178" t="s">
        <v>358</v>
      </c>
      <c r="G236" s="179" t="s">
        <v>213</v>
      </c>
      <c r="H236" s="180">
        <v>3</v>
      </c>
      <c r="I236" s="181"/>
      <c r="J236" s="180">
        <f>ROUND(I236*H236,3)</f>
        <v>0</v>
      </c>
      <c r="K236" s="182"/>
      <c r="L236" s="33"/>
      <c r="M236" s="183" t="s">
        <v>1</v>
      </c>
      <c r="N236" s="184" t="s">
        <v>43</v>
      </c>
      <c r="O236" s="58"/>
      <c r="P236" s="185">
        <f>O236*H236</f>
        <v>0</v>
      </c>
      <c r="Q236" s="185">
        <v>0</v>
      </c>
      <c r="R236" s="185">
        <f>Q236*H236</f>
        <v>0</v>
      </c>
      <c r="S236" s="185">
        <v>0</v>
      </c>
      <c r="T236" s="186">
        <f>S236*H236</f>
        <v>0</v>
      </c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R236" s="187" t="s">
        <v>227</v>
      </c>
      <c r="AT236" s="187" t="s">
        <v>138</v>
      </c>
      <c r="AU236" s="187" t="s">
        <v>115</v>
      </c>
      <c r="AY236" s="16" t="s">
        <v>136</v>
      </c>
      <c r="BE236" s="93">
        <f>IF(N236="základná",J236,0)</f>
        <v>0</v>
      </c>
      <c r="BF236" s="93">
        <f>IF(N236="znížená",J236,0)</f>
        <v>0</v>
      </c>
      <c r="BG236" s="93">
        <f>IF(N236="zákl. prenesená",J236,0)</f>
        <v>0</v>
      </c>
      <c r="BH236" s="93">
        <f>IF(N236="zníž. prenesená",J236,0)</f>
        <v>0</v>
      </c>
      <c r="BI236" s="93">
        <f>IF(N236="nulová",J236,0)</f>
        <v>0</v>
      </c>
      <c r="BJ236" s="16" t="s">
        <v>115</v>
      </c>
      <c r="BK236" s="188">
        <f>ROUND(I236*H236,3)</f>
        <v>0</v>
      </c>
      <c r="BL236" s="16" t="s">
        <v>227</v>
      </c>
      <c r="BM236" s="187" t="s">
        <v>359</v>
      </c>
    </row>
    <row r="237" spans="1:65" s="13" customFormat="1" ht="10.199999999999999">
      <c r="B237" s="189"/>
      <c r="D237" s="190" t="s">
        <v>144</v>
      </c>
      <c r="E237" s="191" t="s">
        <v>1</v>
      </c>
      <c r="F237" s="192" t="s">
        <v>150</v>
      </c>
      <c r="H237" s="193">
        <v>3</v>
      </c>
      <c r="I237" s="194"/>
      <c r="L237" s="189"/>
      <c r="M237" s="195"/>
      <c r="N237" s="196"/>
      <c r="O237" s="196"/>
      <c r="P237" s="196"/>
      <c r="Q237" s="196"/>
      <c r="R237" s="196"/>
      <c r="S237" s="196"/>
      <c r="T237" s="197"/>
      <c r="AT237" s="191" t="s">
        <v>144</v>
      </c>
      <c r="AU237" s="191" t="s">
        <v>115</v>
      </c>
      <c r="AV237" s="13" t="s">
        <v>115</v>
      </c>
      <c r="AW237" s="13" t="s">
        <v>31</v>
      </c>
      <c r="AX237" s="13" t="s">
        <v>82</v>
      </c>
      <c r="AY237" s="191" t="s">
        <v>136</v>
      </c>
    </row>
    <row r="238" spans="1:65" s="2" customFormat="1" ht="36" customHeight="1">
      <c r="A238" s="32"/>
      <c r="B238" s="144"/>
      <c r="C238" s="176" t="s">
        <v>360</v>
      </c>
      <c r="D238" s="176" t="s">
        <v>138</v>
      </c>
      <c r="E238" s="177" t="s">
        <v>361</v>
      </c>
      <c r="F238" s="178" t="s">
        <v>362</v>
      </c>
      <c r="G238" s="179" t="s">
        <v>213</v>
      </c>
      <c r="H238" s="180">
        <v>3</v>
      </c>
      <c r="I238" s="181"/>
      <c r="J238" s="180">
        <f>ROUND(I238*H238,3)</f>
        <v>0</v>
      </c>
      <c r="K238" s="182"/>
      <c r="L238" s="33"/>
      <c r="M238" s="183" t="s">
        <v>1</v>
      </c>
      <c r="N238" s="184" t="s">
        <v>43</v>
      </c>
      <c r="O238" s="58"/>
      <c r="P238" s="185">
        <f>O238*H238</f>
        <v>0</v>
      </c>
      <c r="Q238" s="185">
        <v>0</v>
      </c>
      <c r="R238" s="185">
        <f>Q238*H238</f>
        <v>0</v>
      </c>
      <c r="S238" s="185">
        <v>0</v>
      </c>
      <c r="T238" s="186">
        <f>S238*H238</f>
        <v>0</v>
      </c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R238" s="187" t="s">
        <v>227</v>
      </c>
      <c r="AT238" s="187" t="s">
        <v>138</v>
      </c>
      <c r="AU238" s="187" t="s">
        <v>115</v>
      </c>
      <c r="AY238" s="16" t="s">
        <v>136</v>
      </c>
      <c r="BE238" s="93">
        <f>IF(N238="základná",J238,0)</f>
        <v>0</v>
      </c>
      <c r="BF238" s="93">
        <f>IF(N238="znížená",J238,0)</f>
        <v>0</v>
      </c>
      <c r="BG238" s="93">
        <f>IF(N238="zákl. prenesená",J238,0)</f>
        <v>0</v>
      </c>
      <c r="BH238" s="93">
        <f>IF(N238="zníž. prenesená",J238,0)</f>
        <v>0</v>
      </c>
      <c r="BI238" s="93">
        <f>IF(N238="nulová",J238,0)</f>
        <v>0</v>
      </c>
      <c r="BJ238" s="16" t="s">
        <v>115</v>
      </c>
      <c r="BK238" s="188">
        <f>ROUND(I238*H238,3)</f>
        <v>0</v>
      </c>
      <c r="BL238" s="16" t="s">
        <v>227</v>
      </c>
      <c r="BM238" s="187" t="s">
        <v>363</v>
      </c>
    </row>
    <row r="239" spans="1:65" s="13" customFormat="1" ht="10.199999999999999">
      <c r="B239" s="189"/>
      <c r="D239" s="190" t="s">
        <v>144</v>
      </c>
      <c r="E239" s="191" t="s">
        <v>1</v>
      </c>
      <c r="F239" s="192" t="s">
        <v>150</v>
      </c>
      <c r="H239" s="193">
        <v>3</v>
      </c>
      <c r="I239" s="194"/>
      <c r="L239" s="189"/>
      <c r="M239" s="195"/>
      <c r="N239" s="196"/>
      <c r="O239" s="196"/>
      <c r="P239" s="196"/>
      <c r="Q239" s="196"/>
      <c r="R239" s="196"/>
      <c r="S239" s="196"/>
      <c r="T239" s="197"/>
      <c r="AT239" s="191" t="s">
        <v>144</v>
      </c>
      <c r="AU239" s="191" t="s">
        <v>115</v>
      </c>
      <c r="AV239" s="13" t="s">
        <v>115</v>
      </c>
      <c r="AW239" s="13" t="s">
        <v>31</v>
      </c>
      <c r="AX239" s="13" t="s">
        <v>82</v>
      </c>
      <c r="AY239" s="191" t="s">
        <v>136</v>
      </c>
    </row>
    <row r="240" spans="1:65" s="2" customFormat="1" ht="24" customHeight="1">
      <c r="A240" s="32"/>
      <c r="B240" s="144"/>
      <c r="C240" s="176" t="s">
        <v>364</v>
      </c>
      <c r="D240" s="176" t="s">
        <v>138</v>
      </c>
      <c r="E240" s="177" t="s">
        <v>365</v>
      </c>
      <c r="F240" s="178" t="s">
        <v>366</v>
      </c>
      <c r="G240" s="179" t="s">
        <v>213</v>
      </c>
      <c r="H240" s="180">
        <v>2</v>
      </c>
      <c r="I240" s="181"/>
      <c r="J240" s="180">
        <f>ROUND(I240*H240,3)</f>
        <v>0</v>
      </c>
      <c r="K240" s="182"/>
      <c r="L240" s="33"/>
      <c r="M240" s="183" t="s">
        <v>1</v>
      </c>
      <c r="N240" s="184" t="s">
        <v>43</v>
      </c>
      <c r="O240" s="58"/>
      <c r="P240" s="185">
        <f>O240*H240</f>
        <v>0</v>
      </c>
      <c r="Q240" s="185">
        <v>0</v>
      </c>
      <c r="R240" s="185">
        <f>Q240*H240</f>
        <v>0</v>
      </c>
      <c r="S240" s="185">
        <v>0</v>
      </c>
      <c r="T240" s="186">
        <f>S240*H240</f>
        <v>0</v>
      </c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R240" s="187" t="s">
        <v>227</v>
      </c>
      <c r="AT240" s="187" t="s">
        <v>138</v>
      </c>
      <c r="AU240" s="187" t="s">
        <v>115</v>
      </c>
      <c r="AY240" s="16" t="s">
        <v>136</v>
      </c>
      <c r="BE240" s="93">
        <f>IF(N240="základná",J240,0)</f>
        <v>0</v>
      </c>
      <c r="BF240" s="93">
        <f>IF(N240="znížená",J240,0)</f>
        <v>0</v>
      </c>
      <c r="BG240" s="93">
        <f>IF(N240="zákl. prenesená",J240,0)</f>
        <v>0</v>
      </c>
      <c r="BH240" s="93">
        <f>IF(N240="zníž. prenesená",J240,0)</f>
        <v>0</v>
      </c>
      <c r="BI240" s="93">
        <f>IF(N240="nulová",J240,0)</f>
        <v>0</v>
      </c>
      <c r="BJ240" s="16" t="s">
        <v>115</v>
      </c>
      <c r="BK240" s="188">
        <f>ROUND(I240*H240,3)</f>
        <v>0</v>
      </c>
      <c r="BL240" s="16" t="s">
        <v>227</v>
      </c>
      <c r="BM240" s="187" t="s">
        <v>367</v>
      </c>
    </row>
    <row r="241" spans="1:65" s="13" customFormat="1" ht="10.199999999999999">
      <c r="B241" s="189"/>
      <c r="D241" s="190" t="s">
        <v>144</v>
      </c>
      <c r="E241" s="191" t="s">
        <v>1</v>
      </c>
      <c r="F241" s="192" t="s">
        <v>368</v>
      </c>
      <c r="H241" s="193">
        <v>1</v>
      </c>
      <c r="I241" s="194"/>
      <c r="L241" s="189"/>
      <c r="M241" s="195"/>
      <c r="N241" s="196"/>
      <c r="O241" s="196"/>
      <c r="P241" s="196"/>
      <c r="Q241" s="196"/>
      <c r="R241" s="196"/>
      <c r="S241" s="196"/>
      <c r="T241" s="197"/>
      <c r="AT241" s="191" t="s">
        <v>144</v>
      </c>
      <c r="AU241" s="191" t="s">
        <v>115</v>
      </c>
      <c r="AV241" s="13" t="s">
        <v>115</v>
      </c>
      <c r="AW241" s="13" t="s">
        <v>31</v>
      </c>
      <c r="AX241" s="13" t="s">
        <v>77</v>
      </c>
      <c r="AY241" s="191" t="s">
        <v>136</v>
      </c>
    </row>
    <row r="242" spans="1:65" s="13" customFormat="1" ht="10.199999999999999">
      <c r="B242" s="189"/>
      <c r="D242" s="190" t="s">
        <v>144</v>
      </c>
      <c r="E242" s="191" t="s">
        <v>1</v>
      </c>
      <c r="F242" s="192" t="s">
        <v>369</v>
      </c>
      <c r="H242" s="193">
        <v>1</v>
      </c>
      <c r="I242" s="194"/>
      <c r="L242" s="189"/>
      <c r="M242" s="195"/>
      <c r="N242" s="196"/>
      <c r="O242" s="196"/>
      <c r="P242" s="196"/>
      <c r="Q242" s="196"/>
      <c r="R242" s="196"/>
      <c r="S242" s="196"/>
      <c r="T242" s="197"/>
      <c r="AT242" s="191" t="s">
        <v>144</v>
      </c>
      <c r="AU242" s="191" t="s">
        <v>115</v>
      </c>
      <c r="AV242" s="13" t="s">
        <v>115</v>
      </c>
      <c r="AW242" s="13" t="s">
        <v>31</v>
      </c>
      <c r="AX242" s="13" t="s">
        <v>77</v>
      </c>
      <c r="AY242" s="191" t="s">
        <v>136</v>
      </c>
    </row>
    <row r="243" spans="1:65" s="14" customFormat="1" ht="10.199999999999999">
      <c r="B243" s="198"/>
      <c r="D243" s="190" t="s">
        <v>144</v>
      </c>
      <c r="E243" s="199" t="s">
        <v>1</v>
      </c>
      <c r="F243" s="200" t="s">
        <v>157</v>
      </c>
      <c r="H243" s="201">
        <v>2</v>
      </c>
      <c r="I243" s="202"/>
      <c r="L243" s="198"/>
      <c r="M243" s="203"/>
      <c r="N243" s="204"/>
      <c r="O243" s="204"/>
      <c r="P243" s="204"/>
      <c r="Q243" s="204"/>
      <c r="R243" s="204"/>
      <c r="S243" s="204"/>
      <c r="T243" s="205"/>
      <c r="AT243" s="199" t="s">
        <v>144</v>
      </c>
      <c r="AU243" s="199" t="s">
        <v>115</v>
      </c>
      <c r="AV243" s="14" t="s">
        <v>142</v>
      </c>
      <c r="AW243" s="14" t="s">
        <v>31</v>
      </c>
      <c r="AX243" s="14" t="s">
        <v>82</v>
      </c>
      <c r="AY243" s="199" t="s">
        <v>136</v>
      </c>
    </row>
    <row r="244" spans="1:65" s="2" customFormat="1" ht="36" customHeight="1">
      <c r="A244" s="32"/>
      <c r="B244" s="144"/>
      <c r="C244" s="176" t="s">
        <v>370</v>
      </c>
      <c r="D244" s="176" t="s">
        <v>138</v>
      </c>
      <c r="E244" s="177" t="s">
        <v>371</v>
      </c>
      <c r="F244" s="178" t="s">
        <v>372</v>
      </c>
      <c r="G244" s="179" t="s">
        <v>213</v>
      </c>
      <c r="H244" s="180">
        <v>12</v>
      </c>
      <c r="I244" s="181"/>
      <c r="J244" s="180">
        <f>ROUND(I244*H244,3)</f>
        <v>0</v>
      </c>
      <c r="K244" s="182"/>
      <c r="L244" s="33"/>
      <c r="M244" s="183" t="s">
        <v>1</v>
      </c>
      <c r="N244" s="184" t="s">
        <v>43</v>
      </c>
      <c r="O244" s="58"/>
      <c r="P244" s="185">
        <f>O244*H244</f>
        <v>0</v>
      </c>
      <c r="Q244" s="185">
        <v>0</v>
      </c>
      <c r="R244" s="185">
        <f>Q244*H244</f>
        <v>0</v>
      </c>
      <c r="S244" s="185">
        <v>0</v>
      </c>
      <c r="T244" s="186">
        <f>S244*H244</f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87" t="s">
        <v>227</v>
      </c>
      <c r="AT244" s="187" t="s">
        <v>138</v>
      </c>
      <c r="AU244" s="187" t="s">
        <v>115</v>
      </c>
      <c r="AY244" s="16" t="s">
        <v>136</v>
      </c>
      <c r="BE244" s="93">
        <f>IF(N244="základná",J244,0)</f>
        <v>0</v>
      </c>
      <c r="BF244" s="93">
        <f>IF(N244="znížená",J244,0)</f>
        <v>0</v>
      </c>
      <c r="BG244" s="93">
        <f>IF(N244="zákl. prenesená",J244,0)</f>
        <v>0</v>
      </c>
      <c r="BH244" s="93">
        <f>IF(N244="zníž. prenesená",J244,0)</f>
        <v>0</v>
      </c>
      <c r="BI244" s="93">
        <f>IF(N244="nulová",J244,0)</f>
        <v>0</v>
      </c>
      <c r="BJ244" s="16" t="s">
        <v>115</v>
      </c>
      <c r="BK244" s="188">
        <f>ROUND(I244*H244,3)</f>
        <v>0</v>
      </c>
      <c r="BL244" s="16" t="s">
        <v>227</v>
      </c>
      <c r="BM244" s="187" t="s">
        <v>373</v>
      </c>
    </row>
    <row r="245" spans="1:65" s="13" customFormat="1" ht="10.199999999999999">
      <c r="B245" s="189"/>
      <c r="D245" s="190" t="s">
        <v>144</v>
      </c>
      <c r="E245" s="191" t="s">
        <v>1</v>
      </c>
      <c r="F245" s="192" t="s">
        <v>374</v>
      </c>
      <c r="H245" s="193">
        <v>12</v>
      </c>
      <c r="I245" s="194"/>
      <c r="L245" s="189"/>
      <c r="M245" s="195"/>
      <c r="N245" s="196"/>
      <c r="O245" s="196"/>
      <c r="P245" s="196"/>
      <c r="Q245" s="196"/>
      <c r="R245" s="196"/>
      <c r="S245" s="196"/>
      <c r="T245" s="197"/>
      <c r="AT245" s="191" t="s">
        <v>144</v>
      </c>
      <c r="AU245" s="191" t="s">
        <v>115</v>
      </c>
      <c r="AV245" s="13" t="s">
        <v>115</v>
      </c>
      <c r="AW245" s="13" t="s">
        <v>31</v>
      </c>
      <c r="AX245" s="13" t="s">
        <v>82</v>
      </c>
      <c r="AY245" s="191" t="s">
        <v>136</v>
      </c>
    </row>
    <row r="246" spans="1:65" s="12" customFormat="1" ht="22.8" customHeight="1">
      <c r="B246" s="163"/>
      <c r="D246" s="164" t="s">
        <v>76</v>
      </c>
      <c r="E246" s="174" t="s">
        <v>375</v>
      </c>
      <c r="F246" s="174" t="s">
        <v>376</v>
      </c>
      <c r="I246" s="166"/>
      <c r="J246" s="175">
        <f>BK246</f>
        <v>0</v>
      </c>
      <c r="L246" s="163"/>
      <c r="M246" s="168"/>
      <c r="N246" s="169"/>
      <c r="O246" s="169"/>
      <c r="P246" s="170">
        <f>SUM(P247:P252)</f>
        <v>0</v>
      </c>
      <c r="Q246" s="169"/>
      <c r="R246" s="170">
        <f>SUM(R247:R252)</f>
        <v>9.6000000000000002E-2</v>
      </c>
      <c r="S246" s="169"/>
      <c r="T246" s="171">
        <f>SUM(T247:T252)</f>
        <v>0</v>
      </c>
      <c r="AR246" s="164" t="s">
        <v>115</v>
      </c>
      <c r="AT246" s="172" t="s">
        <v>76</v>
      </c>
      <c r="AU246" s="172" t="s">
        <v>82</v>
      </c>
      <c r="AY246" s="164" t="s">
        <v>136</v>
      </c>
      <c r="BK246" s="173">
        <f>SUM(BK247:BK252)</f>
        <v>0</v>
      </c>
    </row>
    <row r="247" spans="1:65" s="2" customFormat="1" ht="24" customHeight="1">
      <c r="A247" s="32"/>
      <c r="B247" s="144"/>
      <c r="C247" s="176" t="s">
        <v>377</v>
      </c>
      <c r="D247" s="176" t="s">
        <v>138</v>
      </c>
      <c r="E247" s="177" t="s">
        <v>378</v>
      </c>
      <c r="F247" s="178" t="s">
        <v>379</v>
      </c>
      <c r="G247" s="179" t="s">
        <v>191</v>
      </c>
      <c r="H247" s="180">
        <v>60</v>
      </c>
      <c r="I247" s="181"/>
      <c r="J247" s="180">
        <f>ROUND(I247*H247,3)</f>
        <v>0</v>
      </c>
      <c r="K247" s="182"/>
      <c r="L247" s="33"/>
      <c r="M247" s="183" t="s">
        <v>1</v>
      </c>
      <c r="N247" s="184" t="s">
        <v>43</v>
      </c>
      <c r="O247" s="58"/>
      <c r="P247" s="185">
        <f>O247*H247</f>
        <v>0</v>
      </c>
      <c r="Q247" s="185">
        <v>1.6000000000000001E-4</v>
      </c>
      <c r="R247" s="185">
        <f>Q247*H247</f>
        <v>9.6000000000000009E-3</v>
      </c>
      <c r="S247" s="185">
        <v>0</v>
      </c>
      <c r="T247" s="186">
        <f>S247*H247</f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187" t="s">
        <v>227</v>
      </c>
      <c r="AT247" s="187" t="s">
        <v>138</v>
      </c>
      <c r="AU247" s="187" t="s">
        <v>115</v>
      </c>
      <c r="AY247" s="16" t="s">
        <v>136</v>
      </c>
      <c r="BE247" s="93">
        <f>IF(N247="základná",J247,0)</f>
        <v>0</v>
      </c>
      <c r="BF247" s="93">
        <f>IF(N247="znížená",J247,0)</f>
        <v>0</v>
      </c>
      <c r="BG247" s="93">
        <f>IF(N247="zákl. prenesená",J247,0)</f>
        <v>0</v>
      </c>
      <c r="BH247" s="93">
        <f>IF(N247="zníž. prenesená",J247,0)</f>
        <v>0</v>
      </c>
      <c r="BI247" s="93">
        <f>IF(N247="nulová",J247,0)</f>
        <v>0</v>
      </c>
      <c r="BJ247" s="16" t="s">
        <v>115</v>
      </c>
      <c r="BK247" s="188">
        <f>ROUND(I247*H247,3)</f>
        <v>0</v>
      </c>
      <c r="BL247" s="16" t="s">
        <v>227</v>
      </c>
      <c r="BM247" s="187" t="s">
        <v>380</v>
      </c>
    </row>
    <row r="248" spans="1:65" s="13" customFormat="1" ht="10.199999999999999">
      <c r="B248" s="189"/>
      <c r="D248" s="190" t="s">
        <v>144</v>
      </c>
      <c r="E248" s="191" t="s">
        <v>1</v>
      </c>
      <c r="F248" s="192" t="s">
        <v>381</v>
      </c>
      <c r="H248" s="193">
        <v>60</v>
      </c>
      <c r="I248" s="194"/>
      <c r="L248" s="189"/>
      <c r="M248" s="195"/>
      <c r="N248" s="196"/>
      <c r="O248" s="196"/>
      <c r="P248" s="196"/>
      <c r="Q248" s="196"/>
      <c r="R248" s="196"/>
      <c r="S248" s="196"/>
      <c r="T248" s="197"/>
      <c r="AT248" s="191" t="s">
        <v>144</v>
      </c>
      <c r="AU248" s="191" t="s">
        <v>115</v>
      </c>
      <c r="AV248" s="13" t="s">
        <v>115</v>
      </c>
      <c r="AW248" s="13" t="s">
        <v>31</v>
      </c>
      <c r="AX248" s="13" t="s">
        <v>82</v>
      </c>
      <c r="AY248" s="191" t="s">
        <v>136</v>
      </c>
    </row>
    <row r="249" spans="1:65" s="2" customFormat="1" ht="24" customHeight="1">
      <c r="A249" s="32"/>
      <c r="B249" s="144"/>
      <c r="C249" s="176" t="s">
        <v>382</v>
      </c>
      <c r="D249" s="176" t="s">
        <v>138</v>
      </c>
      <c r="E249" s="177" t="s">
        <v>383</v>
      </c>
      <c r="F249" s="178" t="s">
        <v>384</v>
      </c>
      <c r="G249" s="179" t="s">
        <v>191</v>
      </c>
      <c r="H249" s="180">
        <v>60</v>
      </c>
      <c r="I249" s="181"/>
      <c r="J249" s="180">
        <f>ROUND(I249*H249,3)</f>
        <v>0</v>
      </c>
      <c r="K249" s="182"/>
      <c r="L249" s="33"/>
      <c r="M249" s="183" t="s">
        <v>1</v>
      </c>
      <c r="N249" s="184" t="s">
        <v>43</v>
      </c>
      <c r="O249" s="58"/>
      <c r="P249" s="185">
        <f>O249*H249</f>
        <v>0</v>
      </c>
      <c r="Q249" s="185">
        <v>8.0000000000000007E-5</v>
      </c>
      <c r="R249" s="185">
        <f>Q249*H249</f>
        <v>4.8000000000000004E-3</v>
      </c>
      <c r="S249" s="185">
        <v>0</v>
      </c>
      <c r="T249" s="186">
        <f>S249*H249</f>
        <v>0</v>
      </c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R249" s="187" t="s">
        <v>227</v>
      </c>
      <c r="AT249" s="187" t="s">
        <v>138</v>
      </c>
      <c r="AU249" s="187" t="s">
        <v>115</v>
      </c>
      <c r="AY249" s="16" t="s">
        <v>136</v>
      </c>
      <c r="BE249" s="93">
        <f>IF(N249="základná",J249,0)</f>
        <v>0</v>
      </c>
      <c r="BF249" s="93">
        <f>IF(N249="znížená",J249,0)</f>
        <v>0</v>
      </c>
      <c r="BG249" s="93">
        <f>IF(N249="zákl. prenesená",J249,0)</f>
        <v>0</v>
      </c>
      <c r="BH249" s="93">
        <f>IF(N249="zníž. prenesená",J249,0)</f>
        <v>0</v>
      </c>
      <c r="BI249" s="93">
        <f>IF(N249="nulová",J249,0)</f>
        <v>0</v>
      </c>
      <c r="BJ249" s="16" t="s">
        <v>115</v>
      </c>
      <c r="BK249" s="188">
        <f>ROUND(I249*H249,3)</f>
        <v>0</v>
      </c>
      <c r="BL249" s="16" t="s">
        <v>227</v>
      </c>
      <c r="BM249" s="187" t="s">
        <v>385</v>
      </c>
    </row>
    <row r="250" spans="1:65" s="13" customFormat="1" ht="10.199999999999999">
      <c r="B250" s="189"/>
      <c r="D250" s="190" t="s">
        <v>144</v>
      </c>
      <c r="E250" s="191" t="s">
        <v>1</v>
      </c>
      <c r="F250" s="192" t="s">
        <v>381</v>
      </c>
      <c r="H250" s="193">
        <v>60</v>
      </c>
      <c r="I250" s="194"/>
      <c r="L250" s="189"/>
      <c r="M250" s="195"/>
      <c r="N250" s="196"/>
      <c r="O250" s="196"/>
      <c r="P250" s="196"/>
      <c r="Q250" s="196"/>
      <c r="R250" s="196"/>
      <c r="S250" s="196"/>
      <c r="T250" s="197"/>
      <c r="AT250" s="191" t="s">
        <v>144</v>
      </c>
      <c r="AU250" s="191" t="s">
        <v>115</v>
      </c>
      <c r="AV250" s="13" t="s">
        <v>115</v>
      </c>
      <c r="AW250" s="13" t="s">
        <v>31</v>
      </c>
      <c r="AX250" s="13" t="s">
        <v>82</v>
      </c>
      <c r="AY250" s="191" t="s">
        <v>136</v>
      </c>
    </row>
    <row r="251" spans="1:65" s="2" customFormat="1" ht="48" customHeight="1">
      <c r="A251" s="32"/>
      <c r="B251" s="144"/>
      <c r="C251" s="176" t="s">
        <v>386</v>
      </c>
      <c r="D251" s="176" t="s">
        <v>138</v>
      </c>
      <c r="E251" s="177" t="s">
        <v>387</v>
      </c>
      <c r="F251" s="178" t="s">
        <v>388</v>
      </c>
      <c r="G251" s="179" t="s">
        <v>191</v>
      </c>
      <c r="H251" s="180">
        <v>255</v>
      </c>
      <c r="I251" s="181"/>
      <c r="J251" s="180">
        <f>ROUND(I251*H251,3)</f>
        <v>0</v>
      </c>
      <c r="K251" s="182"/>
      <c r="L251" s="33"/>
      <c r="M251" s="183" t="s">
        <v>1</v>
      </c>
      <c r="N251" s="184" t="s">
        <v>43</v>
      </c>
      <c r="O251" s="58"/>
      <c r="P251" s="185">
        <f>O251*H251</f>
        <v>0</v>
      </c>
      <c r="Q251" s="185">
        <v>3.2000000000000003E-4</v>
      </c>
      <c r="R251" s="185">
        <f>Q251*H251</f>
        <v>8.1600000000000006E-2</v>
      </c>
      <c r="S251" s="185">
        <v>0</v>
      </c>
      <c r="T251" s="186">
        <f>S251*H251</f>
        <v>0</v>
      </c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R251" s="187" t="s">
        <v>227</v>
      </c>
      <c r="AT251" s="187" t="s">
        <v>138</v>
      </c>
      <c r="AU251" s="187" t="s">
        <v>115</v>
      </c>
      <c r="AY251" s="16" t="s">
        <v>136</v>
      </c>
      <c r="BE251" s="93">
        <f>IF(N251="základná",J251,0)</f>
        <v>0</v>
      </c>
      <c r="BF251" s="93">
        <f>IF(N251="znížená",J251,0)</f>
        <v>0</v>
      </c>
      <c r="BG251" s="93">
        <f>IF(N251="zákl. prenesená",J251,0)</f>
        <v>0</v>
      </c>
      <c r="BH251" s="93">
        <f>IF(N251="zníž. prenesená",J251,0)</f>
        <v>0</v>
      </c>
      <c r="BI251" s="93">
        <f>IF(N251="nulová",J251,0)</f>
        <v>0</v>
      </c>
      <c r="BJ251" s="16" t="s">
        <v>115</v>
      </c>
      <c r="BK251" s="188">
        <f>ROUND(I251*H251,3)</f>
        <v>0</v>
      </c>
      <c r="BL251" s="16" t="s">
        <v>227</v>
      </c>
      <c r="BM251" s="187" t="s">
        <v>389</v>
      </c>
    </row>
    <row r="252" spans="1:65" s="13" customFormat="1" ht="10.199999999999999">
      <c r="B252" s="189"/>
      <c r="D252" s="190" t="s">
        <v>144</v>
      </c>
      <c r="E252" s="191" t="s">
        <v>1</v>
      </c>
      <c r="F252" s="192" t="s">
        <v>390</v>
      </c>
      <c r="H252" s="193">
        <v>255</v>
      </c>
      <c r="I252" s="194"/>
      <c r="L252" s="189"/>
      <c r="M252" s="216"/>
      <c r="N252" s="217"/>
      <c r="O252" s="217"/>
      <c r="P252" s="217"/>
      <c r="Q252" s="217"/>
      <c r="R252" s="217"/>
      <c r="S252" s="217"/>
      <c r="T252" s="218"/>
      <c r="AT252" s="191" t="s">
        <v>144</v>
      </c>
      <c r="AU252" s="191" t="s">
        <v>115</v>
      </c>
      <c r="AV252" s="13" t="s">
        <v>115</v>
      </c>
      <c r="AW252" s="13" t="s">
        <v>31</v>
      </c>
      <c r="AX252" s="13" t="s">
        <v>82</v>
      </c>
      <c r="AY252" s="191" t="s">
        <v>136</v>
      </c>
    </row>
    <row r="253" spans="1:65" s="2" customFormat="1" ht="6.9" customHeight="1">
      <c r="A253" s="32"/>
      <c r="B253" s="47"/>
      <c r="C253" s="48"/>
      <c r="D253" s="48"/>
      <c r="E253" s="48"/>
      <c r="F253" s="48"/>
      <c r="G253" s="48"/>
      <c r="H253" s="48"/>
      <c r="I253" s="126"/>
      <c r="J253" s="48"/>
      <c r="K253" s="48"/>
      <c r="L253" s="33"/>
      <c r="M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</row>
  </sheetData>
  <autoFilter ref="C133:K252"/>
  <mergeCells count="11">
    <mergeCell ref="L2:V2"/>
    <mergeCell ref="D111:F111"/>
    <mergeCell ref="D112:F112"/>
    <mergeCell ref="D113:F113"/>
    <mergeCell ref="D114:F114"/>
    <mergeCell ref="E126:H126"/>
    <mergeCell ref="E7:H7"/>
    <mergeCell ref="E16:H16"/>
    <mergeCell ref="E25:H25"/>
    <mergeCell ref="E85:H85"/>
    <mergeCell ref="D110:F11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04052020 - Drevené prístr...</vt:lpstr>
      <vt:lpstr>'04052020 - Drevené prístr...'!Názvy_tlače</vt:lpstr>
      <vt:lpstr>'Rekapitulácia stavby'!Názvy_tlače</vt:lpstr>
      <vt:lpstr>'04052020 - Drevené prístr...'!Oblasť_tlače</vt:lpstr>
      <vt:lpstr>'Rekapitulácia stavby'!Oblasť_tlače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TREBUNA PC</dc:creator>
  <cp:lastModifiedBy>Používateľ systému Windows</cp:lastModifiedBy>
  <dcterms:created xsi:type="dcterms:W3CDTF">2020-05-06T12:29:35Z</dcterms:created>
  <dcterms:modified xsi:type="dcterms:W3CDTF">2020-05-06T12:32:43Z</dcterms:modified>
</cp:coreProperties>
</file>